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ANTS\Admin Operations\Forms\Budget and compensation\2022-2023\"/>
    </mc:Choice>
  </mc:AlternateContent>
  <xr:revisionPtr revIDLastSave="0" documentId="13_ncr:1_{EE0D5DAE-F97F-4504-A5A7-16C327DBB4BF}" xr6:coauthVersionLast="36" xr6:coauthVersionMax="36" xr10:uidLastSave="{00000000-0000-0000-0000-000000000000}"/>
  <bookViews>
    <workbookView xWindow="1840" yWindow="-20" windowWidth="8210" windowHeight="7940" tabRatio="839" xr2:uid="{00000000-000D-0000-FFFF-FFFF00000000}"/>
  </bookViews>
  <sheets>
    <sheet name="Year 1" sheetId="4" r:id="rId1"/>
    <sheet name="Year 2" sheetId="18" r:id="rId2"/>
    <sheet name="Year 3" sheetId="19" r:id="rId3"/>
    <sheet name="Year 4" sheetId="20" r:id="rId4"/>
    <sheet name="Year 5" sheetId="23" r:id="rId5"/>
    <sheet name="Summary" sheetId="3" r:id="rId6"/>
    <sheet name="Supplemental Pay Rates" sheetId="13" r:id="rId7"/>
    <sheet name="Event Planner" sheetId="14" r:id="rId8"/>
    <sheet name="Travel Planning Worksheet" sheetId="15" r:id="rId9"/>
    <sheet name="Food Worksheet" sheetId="17" r:id="rId10"/>
    <sheet name="MN Common Budget Form" sheetId="16" r:id="rId11"/>
    <sheet name="Federal 524" sheetId="8" r:id="rId12"/>
    <sheet name="PS Budget Entry" sheetId="24" r:id="rId13"/>
    <sheet name="Average Salaries" sheetId="1" r:id="rId14"/>
  </sheets>
  <externalReferences>
    <externalReference r:id="rId15"/>
  </externalReferences>
  <definedNames>
    <definedName name="Apr1998RA" localSheetId="6">'[1]with out sub'!#REF!</definedName>
    <definedName name="Apr1998RA" localSheetId="1">'[1]with out sub'!#REF!</definedName>
    <definedName name="Apr1998RA" localSheetId="2">'[1]with out sub'!#REF!</definedName>
    <definedName name="Apr1998RA" localSheetId="3">'[1]with out sub'!#REF!</definedName>
    <definedName name="Apr1998RA" localSheetId="4">'[1]with out sub'!#REF!</definedName>
    <definedName name="Apr1998RA">'[1]with out sub'!#REF!</definedName>
    <definedName name="Apr1999RA" localSheetId="6">'[1]with out sub'!#REF!</definedName>
    <definedName name="Apr1999RA" localSheetId="1">'[1]with out sub'!#REF!</definedName>
    <definedName name="Apr1999RA" localSheetId="2">'[1]with out sub'!#REF!</definedName>
    <definedName name="Apr1999RA" localSheetId="3">'[1]with out sub'!#REF!</definedName>
    <definedName name="Apr1999RA" localSheetId="4">'[1]with out sub'!#REF!</definedName>
    <definedName name="Apr1999RA">'[1]with out sub'!#REF!</definedName>
    <definedName name="Apr2000RA" localSheetId="6">'[1]with out sub'!#REF!</definedName>
    <definedName name="Apr2000RA" localSheetId="1">'[1]with out sub'!#REF!</definedName>
    <definedName name="Apr2000RA" localSheetId="2">'[1]with out sub'!#REF!</definedName>
    <definedName name="Apr2000RA" localSheetId="3">'[1]with out sub'!#REF!</definedName>
    <definedName name="Apr2000RA" localSheetId="4">'[1]with out sub'!#REF!</definedName>
    <definedName name="Apr2000RA">'[1]with out sub'!#REF!</definedName>
    <definedName name="Apr2001RA" localSheetId="6">'[1]with out sub'!#REF!</definedName>
    <definedName name="Apr2001RA" localSheetId="1">'[1]with out sub'!#REF!</definedName>
    <definedName name="Apr2001RA" localSheetId="2">'[1]with out sub'!#REF!</definedName>
    <definedName name="Apr2001RA" localSheetId="3">'[1]with out sub'!#REF!</definedName>
    <definedName name="Apr2001RA" localSheetId="4">'[1]with out sub'!#REF!</definedName>
    <definedName name="Apr2001RA">'[1]with out sub'!#REF!</definedName>
    <definedName name="Apr2002RA" localSheetId="6">'[1]with out sub'!#REF!</definedName>
    <definedName name="Apr2002RA" localSheetId="1">'[1]with out sub'!#REF!</definedName>
    <definedName name="Apr2002RA" localSheetId="2">'[1]with out sub'!#REF!</definedName>
    <definedName name="Apr2002RA" localSheetId="3">'[1]with out sub'!#REF!</definedName>
    <definedName name="Apr2002RA" localSheetId="4">'[1]with out sub'!#REF!</definedName>
    <definedName name="Apr2002RA">'[1]with out sub'!#REF!</definedName>
    <definedName name="Apr2003RA" localSheetId="6">'[1]with out sub'!#REF!</definedName>
    <definedName name="Apr2003RA" localSheetId="1">'[1]with out sub'!#REF!</definedName>
    <definedName name="Apr2003RA" localSheetId="2">'[1]with out sub'!#REF!</definedName>
    <definedName name="Apr2003RA" localSheetId="3">'[1]with out sub'!#REF!</definedName>
    <definedName name="Apr2003RA" localSheetId="4">'[1]with out sub'!#REF!</definedName>
    <definedName name="Apr2003RA">'[1]with out sub'!#REF!</definedName>
    <definedName name="Apr2004RA" localSheetId="6">'[1]with out sub'!#REF!</definedName>
    <definedName name="Apr2004RA" localSheetId="1">'[1]with out sub'!#REF!</definedName>
    <definedName name="Apr2004RA" localSheetId="2">'[1]with out sub'!#REF!</definedName>
    <definedName name="Apr2004RA" localSheetId="3">'[1]with out sub'!#REF!</definedName>
    <definedName name="Apr2004RA" localSheetId="4">'[1]with out sub'!#REF!</definedName>
    <definedName name="Apr2004RA">'[1]with out sub'!#REF!</definedName>
    <definedName name="Apr2005RA" localSheetId="6">'[1]with out sub'!#REF!</definedName>
    <definedName name="Apr2005RA" localSheetId="1">'[1]with out sub'!#REF!</definedName>
    <definedName name="Apr2005RA" localSheetId="2">'[1]with out sub'!#REF!</definedName>
    <definedName name="Apr2005RA" localSheetId="3">'[1]with out sub'!#REF!</definedName>
    <definedName name="Apr2005RA" localSheetId="4">'[1]with out sub'!#REF!</definedName>
    <definedName name="Apr2005RA">'[1]with out sub'!#REF!</definedName>
    <definedName name="Apr2006RA" localSheetId="6">'[1]with out sub'!#REF!</definedName>
    <definedName name="Apr2006RA" localSheetId="1">'[1]with out sub'!#REF!</definedName>
    <definedName name="Apr2006RA" localSheetId="2">'[1]with out sub'!#REF!</definedName>
    <definedName name="Apr2006RA" localSheetId="3">'[1]with out sub'!#REF!</definedName>
    <definedName name="Apr2006RA" localSheetId="4">'[1]with out sub'!#REF!</definedName>
    <definedName name="Apr2006RA">'[1]with out sub'!#REF!</definedName>
    <definedName name="Apr2007RA" localSheetId="6">'[1]with out sub'!#REF!</definedName>
    <definedName name="Apr2007RA" localSheetId="1">'[1]with out sub'!#REF!</definedName>
    <definedName name="Apr2007RA" localSheetId="2">'[1]with out sub'!#REF!</definedName>
    <definedName name="Apr2007RA" localSheetId="3">'[1]with out sub'!#REF!</definedName>
    <definedName name="Apr2007RA" localSheetId="4">'[1]with out sub'!#REF!</definedName>
    <definedName name="Apr2007RA">'[1]with out sub'!#REF!</definedName>
    <definedName name="Apr2008RA" localSheetId="6">'[1]with out sub'!#REF!</definedName>
    <definedName name="Apr2008RA" localSheetId="1">'[1]with out sub'!#REF!</definedName>
    <definedName name="Apr2008RA" localSheetId="2">'[1]with out sub'!#REF!</definedName>
    <definedName name="Apr2008RA" localSheetId="3">'[1]with out sub'!#REF!</definedName>
    <definedName name="Apr2008RA" localSheetId="4">'[1]with out sub'!#REF!</definedName>
    <definedName name="Apr2008RA">'[1]with out sub'!#REF!</definedName>
    <definedName name="Apr2009RA" localSheetId="6">'[1]with out sub'!#REF!</definedName>
    <definedName name="Apr2009RA" localSheetId="1">'[1]with out sub'!#REF!</definedName>
    <definedName name="Apr2009RA" localSheetId="2">'[1]with out sub'!#REF!</definedName>
    <definedName name="Apr2009RA" localSheetId="3">'[1]with out sub'!#REF!</definedName>
    <definedName name="Apr2009RA" localSheetId="4">'[1]with out sub'!#REF!</definedName>
    <definedName name="Apr2009RA">'[1]with out sub'!#REF!</definedName>
    <definedName name="Aug1998RA" localSheetId="6">'[1]with out sub'!#REF!</definedName>
    <definedName name="Aug1998RA" localSheetId="1">'[1]with out sub'!#REF!</definedName>
    <definedName name="Aug1998RA" localSheetId="2">'[1]with out sub'!#REF!</definedName>
    <definedName name="Aug1998RA" localSheetId="3">'[1]with out sub'!#REF!</definedName>
    <definedName name="Aug1998RA" localSheetId="4">'[1]with out sub'!#REF!</definedName>
    <definedName name="Aug1998RA">'[1]with out sub'!#REF!</definedName>
    <definedName name="Aug1999RA" localSheetId="6">'[1]with out sub'!#REF!</definedName>
    <definedName name="Aug1999RA" localSheetId="1">'[1]with out sub'!#REF!</definedName>
    <definedName name="Aug1999RA" localSheetId="2">'[1]with out sub'!#REF!</definedName>
    <definedName name="Aug1999RA" localSheetId="3">'[1]with out sub'!#REF!</definedName>
    <definedName name="Aug1999RA" localSheetId="4">'[1]with out sub'!#REF!</definedName>
    <definedName name="Aug1999RA">'[1]with out sub'!#REF!</definedName>
    <definedName name="Aug199PD" localSheetId="6">'[1]with out sub'!#REF!</definedName>
    <definedName name="Aug199PD" localSheetId="1">'[1]with out sub'!#REF!</definedName>
    <definedName name="Aug199PD" localSheetId="2">'[1]with out sub'!#REF!</definedName>
    <definedName name="Aug199PD" localSheetId="3">'[1]with out sub'!#REF!</definedName>
    <definedName name="Aug199PD" localSheetId="4">'[1]with out sub'!#REF!</definedName>
    <definedName name="Aug199PD">'[1]with out sub'!#REF!</definedName>
    <definedName name="Aug2000RA" localSheetId="6">'[1]with out sub'!#REF!</definedName>
    <definedName name="Aug2000RA" localSheetId="1">'[1]with out sub'!#REF!</definedName>
    <definedName name="Aug2000RA" localSheetId="2">'[1]with out sub'!#REF!</definedName>
    <definedName name="Aug2000RA" localSheetId="3">'[1]with out sub'!#REF!</definedName>
    <definedName name="Aug2000RA" localSheetId="4">'[1]with out sub'!#REF!</definedName>
    <definedName name="Aug2000RA">'[1]with out sub'!#REF!</definedName>
    <definedName name="Aug2001RA" localSheetId="6">'[1]with out sub'!#REF!</definedName>
    <definedName name="Aug2001RA" localSheetId="1">'[1]with out sub'!#REF!</definedName>
    <definedName name="Aug2001RA" localSheetId="2">'[1]with out sub'!#REF!</definedName>
    <definedName name="Aug2001RA" localSheetId="3">'[1]with out sub'!#REF!</definedName>
    <definedName name="Aug2001RA" localSheetId="4">'[1]with out sub'!#REF!</definedName>
    <definedName name="Aug2001RA">'[1]with out sub'!#REF!</definedName>
    <definedName name="Aug2002RA" localSheetId="6">'[1]with out sub'!#REF!</definedName>
    <definedName name="Aug2002RA" localSheetId="1">'[1]with out sub'!#REF!</definedName>
    <definedName name="Aug2002RA" localSheetId="2">'[1]with out sub'!#REF!</definedName>
    <definedName name="Aug2002RA" localSheetId="3">'[1]with out sub'!#REF!</definedName>
    <definedName name="Aug2002RA" localSheetId="4">'[1]with out sub'!#REF!</definedName>
    <definedName name="Aug2002RA">'[1]with out sub'!#REF!</definedName>
    <definedName name="Aug2003RA" localSheetId="6">'[1]with out sub'!#REF!</definedName>
    <definedName name="Aug2003RA" localSheetId="1">'[1]with out sub'!#REF!</definedName>
    <definedName name="Aug2003RA" localSheetId="2">'[1]with out sub'!#REF!</definedName>
    <definedName name="Aug2003RA" localSheetId="3">'[1]with out sub'!#REF!</definedName>
    <definedName name="Aug2003RA" localSheetId="4">'[1]with out sub'!#REF!</definedName>
    <definedName name="Aug2003RA">'[1]with out sub'!#REF!</definedName>
    <definedName name="Aug2004RA" localSheetId="6">'[1]with out sub'!#REF!</definedName>
    <definedName name="Aug2004RA" localSheetId="1">'[1]with out sub'!#REF!</definedName>
    <definedName name="Aug2004RA" localSheetId="2">'[1]with out sub'!#REF!</definedName>
    <definedName name="Aug2004RA" localSheetId="3">'[1]with out sub'!#REF!</definedName>
    <definedName name="Aug2004RA" localSheetId="4">'[1]with out sub'!#REF!</definedName>
    <definedName name="Aug2004RA">'[1]with out sub'!#REF!</definedName>
    <definedName name="Aug2005RA" localSheetId="6">'[1]with out sub'!#REF!</definedName>
    <definedName name="Aug2005RA" localSheetId="1">'[1]with out sub'!#REF!</definedName>
    <definedName name="Aug2005RA" localSheetId="2">'[1]with out sub'!#REF!</definedName>
    <definedName name="Aug2005RA" localSheetId="3">'[1]with out sub'!#REF!</definedName>
    <definedName name="Aug2005RA" localSheetId="4">'[1]with out sub'!#REF!</definedName>
    <definedName name="Aug2005RA">'[1]with out sub'!#REF!</definedName>
    <definedName name="Aug2006RA" localSheetId="6">'[1]with out sub'!#REF!</definedName>
    <definedName name="Aug2006RA" localSheetId="1">'[1]with out sub'!#REF!</definedName>
    <definedName name="Aug2006RA" localSheetId="2">'[1]with out sub'!#REF!</definedName>
    <definedName name="Aug2006RA" localSheetId="3">'[1]with out sub'!#REF!</definedName>
    <definedName name="Aug2006RA" localSheetId="4">'[1]with out sub'!#REF!</definedName>
    <definedName name="Aug2006RA">'[1]with out sub'!#REF!</definedName>
    <definedName name="Aug2007RA" localSheetId="6">'[1]with out sub'!#REF!</definedName>
    <definedName name="Aug2007RA" localSheetId="1">'[1]with out sub'!#REF!</definedName>
    <definedName name="Aug2007RA" localSheetId="2">'[1]with out sub'!#REF!</definedName>
    <definedName name="Aug2007RA" localSheetId="3">'[1]with out sub'!#REF!</definedName>
    <definedName name="Aug2007RA" localSheetId="4">'[1]with out sub'!#REF!</definedName>
    <definedName name="Aug2007RA">'[1]with out sub'!#REF!</definedName>
    <definedName name="Aug2008RA" localSheetId="6">'[1]with out sub'!#REF!</definedName>
    <definedName name="Aug2008RA" localSheetId="1">'[1]with out sub'!#REF!</definedName>
    <definedName name="Aug2008RA" localSheetId="2">'[1]with out sub'!#REF!</definedName>
    <definedName name="Aug2008RA" localSheetId="3">'[1]with out sub'!#REF!</definedName>
    <definedName name="Aug2008RA" localSheetId="4">'[1]with out sub'!#REF!</definedName>
    <definedName name="Aug2008RA">'[1]with out sub'!#REF!</definedName>
    <definedName name="Dec1998RA" localSheetId="6">'[1]with out sub'!#REF!</definedName>
    <definedName name="Dec1998RA" localSheetId="1">'[1]with out sub'!#REF!</definedName>
    <definedName name="Dec1998RA" localSheetId="2">'[1]with out sub'!#REF!</definedName>
    <definedName name="Dec1998RA" localSheetId="3">'[1]with out sub'!#REF!</definedName>
    <definedName name="Dec1998RA" localSheetId="4">'[1]with out sub'!#REF!</definedName>
    <definedName name="Dec1998RA">'[1]with out sub'!#REF!</definedName>
    <definedName name="Dec1999RA" localSheetId="6">'[1]with out sub'!#REF!</definedName>
    <definedName name="Dec1999RA" localSheetId="1">'[1]with out sub'!#REF!</definedName>
    <definedName name="Dec1999RA" localSheetId="2">'[1]with out sub'!#REF!</definedName>
    <definedName name="Dec1999RA" localSheetId="3">'[1]with out sub'!#REF!</definedName>
    <definedName name="Dec1999RA" localSheetId="4">'[1]with out sub'!#REF!</definedName>
    <definedName name="Dec1999RA">'[1]with out sub'!#REF!</definedName>
    <definedName name="Dec2000RA" localSheetId="6">'[1]with out sub'!#REF!</definedName>
    <definedName name="Dec2000RA" localSheetId="1">'[1]with out sub'!#REF!</definedName>
    <definedName name="Dec2000RA" localSheetId="2">'[1]with out sub'!#REF!</definedName>
    <definedName name="Dec2000RA" localSheetId="3">'[1]with out sub'!#REF!</definedName>
    <definedName name="Dec2000RA" localSheetId="4">'[1]with out sub'!#REF!</definedName>
    <definedName name="Dec2000RA">'[1]with out sub'!#REF!</definedName>
    <definedName name="Dec2001RA" localSheetId="6">'[1]with out sub'!#REF!</definedName>
    <definedName name="Dec2001RA" localSheetId="1">'[1]with out sub'!#REF!</definedName>
    <definedName name="Dec2001RA" localSheetId="2">'[1]with out sub'!#REF!</definedName>
    <definedName name="Dec2001RA" localSheetId="3">'[1]with out sub'!#REF!</definedName>
    <definedName name="Dec2001RA" localSheetId="4">'[1]with out sub'!#REF!</definedName>
    <definedName name="Dec2001RA">'[1]with out sub'!#REF!</definedName>
    <definedName name="Dec2002RA" localSheetId="6">'[1]with out sub'!#REF!</definedName>
    <definedName name="Dec2002RA" localSheetId="1">'[1]with out sub'!#REF!</definedName>
    <definedName name="Dec2002RA" localSheetId="2">'[1]with out sub'!#REF!</definedName>
    <definedName name="Dec2002RA" localSheetId="3">'[1]with out sub'!#REF!</definedName>
    <definedName name="Dec2002RA" localSheetId="4">'[1]with out sub'!#REF!</definedName>
    <definedName name="Dec2002RA">'[1]with out sub'!#REF!</definedName>
    <definedName name="Dec2003RA" localSheetId="6">'[1]with out sub'!#REF!</definedName>
    <definedName name="Dec2003RA" localSheetId="1">'[1]with out sub'!#REF!</definedName>
    <definedName name="Dec2003RA" localSheetId="2">'[1]with out sub'!#REF!</definedName>
    <definedName name="Dec2003RA" localSheetId="3">'[1]with out sub'!#REF!</definedName>
    <definedName name="Dec2003RA" localSheetId="4">'[1]with out sub'!#REF!</definedName>
    <definedName name="Dec2003RA">'[1]with out sub'!#REF!</definedName>
    <definedName name="Dec2004RA" localSheetId="6">'[1]with out sub'!#REF!</definedName>
    <definedName name="Dec2004RA" localSheetId="1">'[1]with out sub'!#REF!</definedName>
    <definedName name="Dec2004RA" localSheetId="2">'[1]with out sub'!#REF!</definedName>
    <definedName name="Dec2004RA" localSheetId="3">'[1]with out sub'!#REF!</definedName>
    <definedName name="Dec2004RA" localSheetId="4">'[1]with out sub'!#REF!</definedName>
    <definedName name="Dec2004RA">'[1]with out sub'!#REF!</definedName>
    <definedName name="Dec2005RA" localSheetId="6">'[1]with out sub'!#REF!</definedName>
    <definedName name="Dec2005RA" localSheetId="1">'[1]with out sub'!#REF!</definedName>
    <definedName name="Dec2005RA" localSheetId="2">'[1]with out sub'!#REF!</definedName>
    <definedName name="Dec2005RA" localSheetId="3">'[1]with out sub'!#REF!</definedName>
    <definedName name="Dec2005RA" localSheetId="4">'[1]with out sub'!#REF!</definedName>
    <definedName name="Dec2005RA">'[1]with out sub'!#REF!</definedName>
    <definedName name="Dec2006RA" localSheetId="6">'[1]with out sub'!#REF!</definedName>
    <definedName name="Dec2006RA" localSheetId="1">'[1]with out sub'!#REF!</definedName>
    <definedName name="Dec2006RA" localSheetId="2">'[1]with out sub'!#REF!</definedName>
    <definedName name="Dec2006RA" localSheetId="3">'[1]with out sub'!#REF!</definedName>
    <definedName name="Dec2006RA" localSheetId="4">'[1]with out sub'!#REF!</definedName>
    <definedName name="Dec2006RA">'[1]with out sub'!#REF!</definedName>
    <definedName name="Dec2007RA" localSheetId="6">'[1]with out sub'!#REF!</definedName>
    <definedName name="Dec2007RA" localSheetId="1">'[1]with out sub'!#REF!</definedName>
    <definedName name="Dec2007RA" localSheetId="2">'[1]with out sub'!#REF!</definedName>
    <definedName name="Dec2007RA" localSheetId="3">'[1]with out sub'!#REF!</definedName>
    <definedName name="Dec2007RA" localSheetId="4">'[1]with out sub'!#REF!</definedName>
    <definedName name="Dec2007RA">'[1]with out sub'!#REF!</definedName>
    <definedName name="Dec2008RA" localSheetId="6">'[1]with out sub'!#REF!</definedName>
    <definedName name="Dec2008RA" localSheetId="1">'[1]with out sub'!#REF!</definedName>
    <definedName name="Dec2008RA" localSheetId="2">'[1]with out sub'!#REF!</definedName>
    <definedName name="Dec2008RA" localSheetId="3">'[1]with out sub'!#REF!</definedName>
    <definedName name="Dec2008RA" localSheetId="4">'[1]with out sub'!#REF!</definedName>
    <definedName name="Dec2008RA">'[1]with out sub'!#REF!</definedName>
    <definedName name="Feb1998RA" localSheetId="6">'[1]with out sub'!#REF!</definedName>
    <definedName name="Feb1998RA" localSheetId="1">'[1]with out sub'!#REF!</definedName>
    <definedName name="Feb1998RA" localSheetId="2">'[1]with out sub'!#REF!</definedName>
    <definedName name="Feb1998RA" localSheetId="3">'[1]with out sub'!#REF!</definedName>
    <definedName name="Feb1998RA" localSheetId="4">'[1]with out sub'!#REF!</definedName>
    <definedName name="Feb1998RA">'[1]with out sub'!#REF!</definedName>
    <definedName name="Feb1999RA" localSheetId="6">'[1]with out sub'!#REF!</definedName>
    <definedName name="Feb1999RA" localSheetId="1">'[1]with out sub'!#REF!</definedName>
    <definedName name="Feb1999RA" localSheetId="2">'[1]with out sub'!#REF!</definedName>
    <definedName name="Feb1999RA" localSheetId="3">'[1]with out sub'!#REF!</definedName>
    <definedName name="Feb1999RA" localSheetId="4">'[1]with out sub'!#REF!</definedName>
    <definedName name="Feb1999RA">'[1]with out sub'!#REF!</definedName>
    <definedName name="Feb2000RA" localSheetId="6">'[1]with out sub'!#REF!</definedName>
    <definedName name="Feb2000RA" localSheetId="1">'[1]with out sub'!#REF!</definedName>
    <definedName name="Feb2000RA" localSheetId="2">'[1]with out sub'!#REF!</definedName>
    <definedName name="Feb2000RA" localSheetId="3">'[1]with out sub'!#REF!</definedName>
    <definedName name="Feb2000RA" localSheetId="4">'[1]with out sub'!#REF!</definedName>
    <definedName name="Feb2000RA">'[1]with out sub'!#REF!</definedName>
    <definedName name="Feb2001RA" localSheetId="6">'[1]with out sub'!#REF!</definedName>
    <definedName name="Feb2001RA" localSheetId="1">'[1]with out sub'!#REF!</definedName>
    <definedName name="Feb2001RA" localSheetId="2">'[1]with out sub'!#REF!</definedName>
    <definedName name="Feb2001RA" localSheetId="3">'[1]with out sub'!#REF!</definedName>
    <definedName name="Feb2001RA" localSheetId="4">'[1]with out sub'!#REF!</definedName>
    <definedName name="Feb2001RA">'[1]with out sub'!#REF!</definedName>
    <definedName name="Feb2002RA" localSheetId="6">'[1]with out sub'!#REF!</definedName>
    <definedName name="Feb2002RA" localSheetId="1">'[1]with out sub'!#REF!</definedName>
    <definedName name="Feb2002RA" localSheetId="2">'[1]with out sub'!#REF!</definedName>
    <definedName name="Feb2002RA" localSheetId="3">'[1]with out sub'!#REF!</definedName>
    <definedName name="Feb2002RA" localSheetId="4">'[1]with out sub'!#REF!</definedName>
    <definedName name="Feb2002RA">'[1]with out sub'!#REF!</definedName>
    <definedName name="Feb2003RA" localSheetId="6">'[1]with out sub'!#REF!</definedName>
    <definedName name="Feb2003RA" localSheetId="1">'[1]with out sub'!#REF!</definedName>
    <definedName name="Feb2003RA" localSheetId="2">'[1]with out sub'!#REF!</definedName>
    <definedName name="Feb2003RA" localSheetId="3">'[1]with out sub'!#REF!</definedName>
    <definedName name="Feb2003RA" localSheetId="4">'[1]with out sub'!#REF!</definedName>
    <definedName name="Feb2003RA">'[1]with out sub'!#REF!</definedName>
    <definedName name="Feb2004RA" localSheetId="6">'[1]with out sub'!#REF!</definedName>
    <definedName name="Feb2004RA" localSheetId="1">'[1]with out sub'!#REF!</definedName>
    <definedName name="Feb2004RA" localSheetId="2">'[1]with out sub'!#REF!</definedName>
    <definedName name="Feb2004RA" localSheetId="3">'[1]with out sub'!#REF!</definedName>
    <definedName name="Feb2004RA" localSheetId="4">'[1]with out sub'!#REF!</definedName>
    <definedName name="Feb2004RA">'[1]with out sub'!#REF!</definedName>
    <definedName name="Feb2005RA" localSheetId="6">'[1]with out sub'!#REF!</definedName>
    <definedName name="Feb2005RA" localSheetId="1">'[1]with out sub'!#REF!</definedName>
    <definedName name="Feb2005RA" localSheetId="2">'[1]with out sub'!#REF!</definedName>
    <definedName name="Feb2005RA" localSheetId="3">'[1]with out sub'!#REF!</definedName>
    <definedName name="Feb2005RA" localSheetId="4">'[1]with out sub'!#REF!</definedName>
    <definedName name="Feb2005RA">'[1]with out sub'!#REF!</definedName>
    <definedName name="Feb2006RA" localSheetId="6">'[1]with out sub'!#REF!</definedName>
    <definedName name="Feb2006RA" localSheetId="1">'[1]with out sub'!#REF!</definedName>
    <definedName name="Feb2006RA" localSheetId="2">'[1]with out sub'!#REF!</definedName>
    <definedName name="Feb2006RA" localSheetId="3">'[1]with out sub'!#REF!</definedName>
    <definedName name="Feb2006RA" localSheetId="4">'[1]with out sub'!#REF!</definedName>
    <definedName name="Feb2006RA">'[1]with out sub'!#REF!</definedName>
    <definedName name="Feb2007RA" localSheetId="6">'[1]with out sub'!#REF!</definedName>
    <definedName name="Feb2007RA" localSheetId="1">'[1]with out sub'!#REF!</definedName>
    <definedName name="Feb2007RA" localSheetId="2">'[1]with out sub'!#REF!</definedName>
    <definedName name="Feb2007RA" localSheetId="3">'[1]with out sub'!#REF!</definedName>
    <definedName name="Feb2007RA" localSheetId="4">'[1]with out sub'!#REF!</definedName>
    <definedName name="Feb2007RA">'[1]with out sub'!#REF!</definedName>
    <definedName name="Feb2008RA" localSheetId="6">'[1]with out sub'!#REF!</definedName>
    <definedName name="Feb2008RA" localSheetId="1">'[1]with out sub'!#REF!</definedName>
    <definedName name="Feb2008RA" localSheetId="2">'[1]with out sub'!#REF!</definedName>
    <definedName name="Feb2008RA" localSheetId="3">'[1]with out sub'!#REF!</definedName>
    <definedName name="Feb2008RA" localSheetId="4">'[1]with out sub'!#REF!</definedName>
    <definedName name="Feb2008RA">'[1]with out sub'!#REF!</definedName>
    <definedName name="Feb2009RA" localSheetId="6">'[1]with out sub'!#REF!</definedName>
    <definedName name="Feb2009RA" localSheetId="1">'[1]with out sub'!#REF!</definedName>
    <definedName name="Feb2009RA" localSheetId="2">'[1]with out sub'!#REF!</definedName>
    <definedName name="Feb2009RA" localSheetId="3">'[1]with out sub'!#REF!</definedName>
    <definedName name="Feb2009RA" localSheetId="4">'[1]with out sub'!#REF!</definedName>
    <definedName name="Feb2009RA">'[1]with out sub'!#REF!</definedName>
    <definedName name="Happening" localSheetId="3">'[1]with out sub'!#REF!</definedName>
    <definedName name="Happening" localSheetId="4">'[1]with out sub'!#REF!</definedName>
    <definedName name="Happening">'[1]with out sub'!#REF!</definedName>
    <definedName name="Is" localSheetId="3">'[1]with out sub'!#REF!</definedName>
    <definedName name="Is" localSheetId="4">'[1]with out sub'!#REF!</definedName>
    <definedName name="Is">'[1]with out sub'!#REF!</definedName>
    <definedName name="Jan1998RA" localSheetId="6">'[1]with out sub'!#REF!</definedName>
    <definedName name="Jan1998RA" localSheetId="1">'[1]with out sub'!#REF!</definedName>
    <definedName name="Jan1998RA" localSheetId="2">'[1]with out sub'!#REF!</definedName>
    <definedName name="Jan1998RA" localSheetId="3">'[1]with out sub'!#REF!</definedName>
    <definedName name="Jan1998RA" localSheetId="4">'[1]with out sub'!#REF!</definedName>
    <definedName name="Jan1998RA">'[1]with out sub'!#REF!</definedName>
    <definedName name="Jan1999RA" localSheetId="6">'[1]with out sub'!#REF!</definedName>
    <definedName name="Jan1999RA" localSheetId="1">'[1]with out sub'!#REF!</definedName>
    <definedName name="Jan1999RA" localSheetId="2">'[1]with out sub'!#REF!</definedName>
    <definedName name="Jan1999RA" localSheetId="3">'[1]with out sub'!#REF!</definedName>
    <definedName name="Jan1999RA" localSheetId="4">'[1]with out sub'!#REF!</definedName>
    <definedName name="Jan1999RA">'[1]with out sub'!#REF!</definedName>
    <definedName name="Jan2000RA" localSheetId="6">'[1]with out sub'!#REF!</definedName>
    <definedName name="Jan2000RA" localSheetId="1">'[1]with out sub'!#REF!</definedName>
    <definedName name="Jan2000RA" localSheetId="2">'[1]with out sub'!#REF!</definedName>
    <definedName name="Jan2000RA" localSheetId="3">'[1]with out sub'!#REF!</definedName>
    <definedName name="Jan2000RA" localSheetId="4">'[1]with out sub'!#REF!</definedName>
    <definedName name="Jan2000RA">'[1]with out sub'!#REF!</definedName>
    <definedName name="Jan2001RA" localSheetId="6">'[1]with out sub'!#REF!</definedName>
    <definedName name="Jan2001RA" localSheetId="1">'[1]with out sub'!#REF!</definedName>
    <definedName name="Jan2001RA" localSheetId="2">'[1]with out sub'!#REF!</definedName>
    <definedName name="Jan2001RA" localSheetId="3">'[1]with out sub'!#REF!</definedName>
    <definedName name="Jan2001RA" localSheetId="4">'[1]with out sub'!#REF!</definedName>
    <definedName name="Jan2001RA">'[1]with out sub'!#REF!</definedName>
    <definedName name="Jan2002RA" localSheetId="6">'[1]with out sub'!#REF!</definedName>
    <definedName name="Jan2002RA" localSheetId="1">'[1]with out sub'!#REF!</definedName>
    <definedName name="Jan2002RA" localSheetId="2">'[1]with out sub'!#REF!</definedName>
    <definedName name="Jan2002RA" localSheetId="3">'[1]with out sub'!#REF!</definedName>
    <definedName name="Jan2002RA" localSheetId="4">'[1]with out sub'!#REF!</definedName>
    <definedName name="Jan2002RA">'[1]with out sub'!#REF!</definedName>
    <definedName name="Jan2003RA" localSheetId="6">'[1]with out sub'!#REF!</definedName>
    <definedName name="Jan2003RA" localSheetId="1">'[1]with out sub'!#REF!</definedName>
    <definedName name="Jan2003RA" localSheetId="2">'[1]with out sub'!#REF!</definedName>
    <definedName name="Jan2003RA" localSheetId="3">'[1]with out sub'!#REF!</definedName>
    <definedName name="Jan2003RA" localSheetId="4">'[1]with out sub'!#REF!</definedName>
    <definedName name="Jan2003RA">'[1]with out sub'!#REF!</definedName>
    <definedName name="Jan2004RA" localSheetId="6">'[1]with out sub'!#REF!</definedName>
    <definedName name="Jan2004RA" localSheetId="1">'[1]with out sub'!#REF!</definedName>
    <definedName name="Jan2004RA" localSheetId="2">'[1]with out sub'!#REF!</definedName>
    <definedName name="Jan2004RA" localSheetId="3">'[1]with out sub'!#REF!</definedName>
    <definedName name="Jan2004RA" localSheetId="4">'[1]with out sub'!#REF!</definedName>
    <definedName name="Jan2004RA">'[1]with out sub'!#REF!</definedName>
    <definedName name="Jan2005RA" localSheetId="6">'[1]with out sub'!#REF!</definedName>
    <definedName name="Jan2005RA" localSheetId="1">'[1]with out sub'!#REF!</definedName>
    <definedName name="Jan2005RA" localSheetId="2">'[1]with out sub'!#REF!</definedName>
    <definedName name="Jan2005RA" localSheetId="3">'[1]with out sub'!#REF!</definedName>
    <definedName name="Jan2005RA" localSheetId="4">'[1]with out sub'!#REF!</definedName>
    <definedName name="Jan2005RA">'[1]with out sub'!#REF!</definedName>
    <definedName name="Jan2006RA" localSheetId="6">'[1]with out sub'!#REF!</definedName>
    <definedName name="Jan2006RA" localSheetId="1">'[1]with out sub'!#REF!</definedName>
    <definedName name="Jan2006RA" localSheetId="2">'[1]with out sub'!#REF!</definedName>
    <definedName name="Jan2006RA" localSheetId="3">'[1]with out sub'!#REF!</definedName>
    <definedName name="Jan2006RA" localSheetId="4">'[1]with out sub'!#REF!</definedName>
    <definedName name="Jan2006RA">'[1]with out sub'!#REF!</definedName>
    <definedName name="Jan2007RA" localSheetId="6">'[1]with out sub'!#REF!</definedName>
    <definedName name="Jan2007RA" localSheetId="1">'[1]with out sub'!#REF!</definedName>
    <definedName name="Jan2007RA" localSheetId="2">'[1]with out sub'!#REF!</definedName>
    <definedName name="Jan2007RA" localSheetId="3">'[1]with out sub'!#REF!</definedName>
    <definedName name="Jan2007RA" localSheetId="4">'[1]with out sub'!#REF!</definedName>
    <definedName name="Jan2007RA">'[1]with out sub'!#REF!</definedName>
    <definedName name="Jan2008RA" localSheetId="6">'[1]with out sub'!#REF!</definedName>
    <definedName name="Jan2008RA" localSheetId="1">'[1]with out sub'!#REF!</definedName>
    <definedName name="Jan2008RA" localSheetId="2">'[1]with out sub'!#REF!</definedName>
    <definedName name="Jan2008RA" localSheetId="3">'[1]with out sub'!#REF!</definedName>
    <definedName name="Jan2008RA" localSheetId="4">'[1]with out sub'!#REF!</definedName>
    <definedName name="Jan2008RA">'[1]with out sub'!#REF!</definedName>
    <definedName name="Jan2009RA" localSheetId="6">'[1]with out sub'!#REF!</definedName>
    <definedName name="Jan2009RA" localSheetId="1">'[1]with out sub'!#REF!</definedName>
    <definedName name="Jan2009RA" localSheetId="2">'[1]with out sub'!#REF!</definedName>
    <definedName name="Jan2009RA" localSheetId="3">'[1]with out sub'!#REF!</definedName>
    <definedName name="Jan2009RA" localSheetId="4">'[1]with out sub'!#REF!</definedName>
    <definedName name="Jan2009RA">'[1]with out sub'!#REF!</definedName>
    <definedName name="Jul1998RA" localSheetId="6">'[1]with out sub'!#REF!</definedName>
    <definedName name="Jul1998RA" localSheetId="1">'[1]with out sub'!#REF!</definedName>
    <definedName name="Jul1998RA" localSheetId="2">'[1]with out sub'!#REF!</definedName>
    <definedName name="Jul1998RA" localSheetId="3">'[1]with out sub'!#REF!</definedName>
    <definedName name="Jul1998RA" localSheetId="4">'[1]with out sub'!#REF!</definedName>
    <definedName name="Jul1998RA">'[1]with out sub'!#REF!</definedName>
    <definedName name="Jul1999RA" localSheetId="6">'[1]with out sub'!#REF!</definedName>
    <definedName name="Jul1999RA" localSheetId="1">'[1]with out sub'!#REF!</definedName>
    <definedName name="Jul1999RA" localSheetId="2">'[1]with out sub'!#REF!</definedName>
    <definedName name="Jul1999RA" localSheetId="3">'[1]with out sub'!#REF!</definedName>
    <definedName name="Jul1999RA" localSheetId="4">'[1]with out sub'!#REF!</definedName>
    <definedName name="Jul1999RA">'[1]with out sub'!#REF!</definedName>
    <definedName name="Jul2000RA" localSheetId="6">'[1]with out sub'!#REF!</definedName>
    <definedName name="Jul2000RA" localSheetId="1">'[1]with out sub'!#REF!</definedName>
    <definedName name="Jul2000RA" localSheetId="2">'[1]with out sub'!#REF!</definedName>
    <definedName name="Jul2000RA" localSheetId="3">'[1]with out sub'!#REF!</definedName>
    <definedName name="Jul2000RA" localSheetId="4">'[1]with out sub'!#REF!</definedName>
    <definedName name="Jul2000RA">'[1]with out sub'!#REF!</definedName>
    <definedName name="Jul2001RA" localSheetId="6">'[1]with out sub'!#REF!</definedName>
    <definedName name="Jul2001RA" localSheetId="1">'[1]with out sub'!#REF!</definedName>
    <definedName name="Jul2001RA" localSheetId="2">'[1]with out sub'!#REF!</definedName>
    <definedName name="Jul2001RA" localSheetId="3">'[1]with out sub'!#REF!</definedName>
    <definedName name="Jul2001RA" localSheetId="4">'[1]with out sub'!#REF!</definedName>
    <definedName name="Jul2001RA">'[1]with out sub'!#REF!</definedName>
    <definedName name="Jul2002RA" localSheetId="6">'[1]with out sub'!#REF!</definedName>
    <definedName name="Jul2002RA" localSheetId="1">'[1]with out sub'!#REF!</definedName>
    <definedName name="Jul2002RA" localSheetId="2">'[1]with out sub'!#REF!</definedName>
    <definedName name="Jul2002RA" localSheetId="3">'[1]with out sub'!#REF!</definedName>
    <definedName name="Jul2002RA" localSheetId="4">'[1]with out sub'!#REF!</definedName>
    <definedName name="Jul2002RA">'[1]with out sub'!#REF!</definedName>
    <definedName name="Jul2003RA" localSheetId="6">'[1]with out sub'!#REF!</definedName>
    <definedName name="Jul2003RA" localSheetId="1">'[1]with out sub'!#REF!</definedName>
    <definedName name="Jul2003RA" localSheetId="2">'[1]with out sub'!#REF!</definedName>
    <definedName name="Jul2003RA" localSheetId="3">'[1]with out sub'!#REF!</definedName>
    <definedName name="Jul2003RA" localSheetId="4">'[1]with out sub'!#REF!</definedName>
    <definedName name="Jul2003RA">'[1]with out sub'!#REF!</definedName>
    <definedName name="Jul2004RA" localSheetId="6">'[1]with out sub'!#REF!</definedName>
    <definedName name="Jul2004RA" localSheetId="1">'[1]with out sub'!#REF!</definedName>
    <definedName name="Jul2004RA" localSheetId="2">'[1]with out sub'!#REF!</definedName>
    <definedName name="Jul2004RA" localSheetId="3">'[1]with out sub'!#REF!</definedName>
    <definedName name="Jul2004RA" localSheetId="4">'[1]with out sub'!#REF!</definedName>
    <definedName name="Jul2004RA">'[1]with out sub'!#REF!</definedName>
    <definedName name="Jul2005RA" localSheetId="6">'[1]with out sub'!#REF!</definedName>
    <definedName name="Jul2005RA" localSheetId="1">'[1]with out sub'!#REF!</definedName>
    <definedName name="Jul2005RA" localSheetId="2">'[1]with out sub'!#REF!</definedName>
    <definedName name="Jul2005RA" localSheetId="3">'[1]with out sub'!#REF!</definedName>
    <definedName name="Jul2005RA" localSheetId="4">'[1]with out sub'!#REF!</definedName>
    <definedName name="Jul2005RA">'[1]with out sub'!#REF!</definedName>
    <definedName name="Jul2006RA" localSheetId="6">'[1]with out sub'!#REF!</definedName>
    <definedName name="Jul2006RA" localSheetId="1">'[1]with out sub'!#REF!</definedName>
    <definedName name="Jul2006RA" localSheetId="2">'[1]with out sub'!#REF!</definedName>
    <definedName name="Jul2006RA" localSheetId="3">'[1]with out sub'!#REF!</definedName>
    <definedName name="Jul2006RA" localSheetId="4">'[1]with out sub'!#REF!</definedName>
    <definedName name="Jul2006RA">'[1]with out sub'!#REF!</definedName>
    <definedName name="Jul2007RA" localSheetId="6">'[1]with out sub'!#REF!</definedName>
    <definedName name="Jul2007RA" localSheetId="1">'[1]with out sub'!#REF!</definedName>
    <definedName name="Jul2007RA" localSheetId="2">'[1]with out sub'!#REF!</definedName>
    <definedName name="Jul2007RA" localSheetId="3">'[1]with out sub'!#REF!</definedName>
    <definedName name="Jul2007RA" localSheetId="4">'[1]with out sub'!#REF!</definedName>
    <definedName name="Jul2007RA">'[1]with out sub'!#REF!</definedName>
    <definedName name="Jul2008RA" localSheetId="6">'[1]with out sub'!#REF!</definedName>
    <definedName name="Jul2008RA" localSheetId="1">'[1]with out sub'!#REF!</definedName>
    <definedName name="Jul2008RA" localSheetId="2">'[1]with out sub'!#REF!</definedName>
    <definedName name="Jul2008RA" localSheetId="3">'[1]with out sub'!#REF!</definedName>
    <definedName name="Jul2008RA" localSheetId="4">'[1]with out sub'!#REF!</definedName>
    <definedName name="Jul2008RA">'[1]with out sub'!#REF!</definedName>
    <definedName name="Jun1998RA" localSheetId="6">'[1]with out sub'!#REF!</definedName>
    <definedName name="Jun1998RA" localSheetId="1">'[1]with out sub'!#REF!</definedName>
    <definedName name="Jun1998RA" localSheetId="2">'[1]with out sub'!#REF!</definedName>
    <definedName name="Jun1998RA" localSheetId="3">'[1]with out sub'!#REF!</definedName>
    <definedName name="Jun1998RA" localSheetId="4">'[1]with out sub'!#REF!</definedName>
    <definedName name="Jun1998RA">'[1]with out sub'!#REF!</definedName>
    <definedName name="Jun1999RA" localSheetId="6">'[1]with out sub'!#REF!</definedName>
    <definedName name="Jun1999RA" localSheetId="1">'[1]with out sub'!#REF!</definedName>
    <definedName name="Jun1999RA" localSheetId="2">'[1]with out sub'!#REF!</definedName>
    <definedName name="Jun1999RA" localSheetId="3">'[1]with out sub'!#REF!</definedName>
    <definedName name="Jun1999RA" localSheetId="4">'[1]with out sub'!#REF!</definedName>
    <definedName name="Jun1999RA">'[1]with out sub'!#REF!</definedName>
    <definedName name="Jun2000RA" localSheetId="6">'[1]with out sub'!#REF!</definedName>
    <definedName name="Jun2000RA" localSheetId="1">'[1]with out sub'!#REF!</definedName>
    <definedName name="Jun2000RA" localSheetId="2">'[1]with out sub'!#REF!</definedName>
    <definedName name="Jun2000RA" localSheetId="3">'[1]with out sub'!#REF!</definedName>
    <definedName name="Jun2000RA" localSheetId="4">'[1]with out sub'!#REF!</definedName>
    <definedName name="Jun2000RA">'[1]with out sub'!#REF!</definedName>
    <definedName name="Jun2001RA" localSheetId="6">'[1]with out sub'!#REF!</definedName>
    <definedName name="Jun2001RA" localSheetId="1">'[1]with out sub'!#REF!</definedName>
    <definedName name="Jun2001RA" localSheetId="2">'[1]with out sub'!#REF!</definedName>
    <definedName name="Jun2001RA" localSheetId="3">'[1]with out sub'!#REF!</definedName>
    <definedName name="Jun2001RA" localSheetId="4">'[1]with out sub'!#REF!</definedName>
    <definedName name="Jun2001RA">'[1]with out sub'!#REF!</definedName>
    <definedName name="Jun2002RA" localSheetId="6">'[1]with out sub'!#REF!</definedName>
    <definedName name="Jun2002RA" localSheetId="1">'[1]with out sub'!#REF!</definedName>
    <definedName name="Jun2002RA" localSheetId="2">'[1]with out sub'!#REF!</definedName>
    <definedName name="Jun2002RA" localSheetId="3">'[1]with out sub'!#REF!</definedName>
    <definedName name="Jun2002RA" localSheetId="4">'[1]with out sub'!#REF!</definedName>
    <definedName name="Jun2002RA">'[1]with out sub'!#REF!</definedName>
    <definedName name="Jun2003RA" localSheetId="6">'[1]with out sub'!#REF!</definedName>
    <definedName name="Jun2003RA" localSheetId="1">'[1]with out sub'!#REF!</definedName>
    <definedName name="Jun2003RA" localSheetId="2">'[1]with out sub'!#REF!</definedName>
    <definedName name="Jun2003RA" localSheetId="3">'[1]with out sub'!#REF!</definedName>
    <definedName name="Jun2003RA" localSheetId="4">'[1]with out sub'!#REF!</definedName>
    <definedName name="Jun2003RA">'[1]with out sub'!#REF!</definedName>
    <definedName name="Jun2004RA" localSheetId="6">'[1]with out sub'!#REF!</definedName>
    <definedName name="Jun2004RA" localSheetId="1">'[1]with out sub'!#REF!</definedName>
    <definedName name="Jun2004RA" localSheetId="2">'[1]with out sub'!#REF!</definedName>
    <definedName name="Jun2004RA" localSheetId="3">'[1]with out sub'!#REF!</definedName>
    <definedName name="Jun2004RA" localSheetId="4">'[1]with out sub'!#REF!</definedName>
    <definedName name="Jun2004RA">'[1]with out sub'!#REF!</definedName>
    <definedName name="Jun2005RA" localSheetId="6">'[1]with out sub'!#REF!</definedName>
    <definedName name="Jun2005RA" localSheetId="1">'[1]with out sub'!#REF!</definedName>
    <definedName name="Jun2005RA" localSheetId="2">'[1]with out sub'!#REF!</definedName>
    <definedName name="Jun2005RA" localSheetId="3">'[1]with out sub'!#REF!</definedName>
    <definedName name="Jun2005RA" localSheetId="4">'[1]with out sub'!#REF!</definedName>
    <definedName name="Jun2005RA">'[1]with out sub'!#REF!</definedName>
    <definedName name="Jun2006RA" localSheetId="6">'[1]with out sub'!#REF!</definedName>
    <definedName name="Jun2006RA" localSheetId="1">'[1]with out sub'!#REF!</definedName>
    <definedName name="Jun2006RA" localSheetId="2">'[1]with out sub'!#REF!</definedName>
    <definedName name="Jun2006RA" localSheetId="3">'[1]with out sub'!#REF!</definedName>
    <definedName name="Jun2006RA" localSheetId="4">'[1]with out sub'!#REF!</definedName>
    <definedName name="Jun2006RA">'[1]with out sub'!#REF!</definedName>
    <definedName name="Jun2007RA" localSheetId="6">'[1]with out sub'!#REF!</definedName>
    <definedName name="Jun2007RA" localSheetId="1">'[1]with out sub'!#REF!</definedName>
    <definedName name="Jun2007RA" localSheetId="2">'[1]with out sub'!#REF!</definedName>
    <definedName name="Jun2007RA" localSheetId="3">'[1]with out sub'!#REF!</definedName>
    <definedName name="Jun2007RA" localSheetId="4">'[1]with out sub'!#REF!</definedName>
    <definedName name="Jun2007RA">'[1]with out sub'!#REF!</definedName>
    <definedName name="Jun2008RA" localSheetId="6">'[1]with out sub'!#REF!</definedName>
    <definedName name="Jun2008RA" localSheetId="1">'[1]with out sub'!#REF!</definedName>
    <definedName name="Jun2008RA" localSheetId="2">'[1]with out sub'!#REF!</definedName>
    <definedName name="Jun2008RA" localSheetId="3">'[1]with out sub'!#REF!</definedName>
    <definedName name="Jun2008RA" localSheetId="4">'[1]with out sub'!#REF!</definedName>
    <definedName name="Jun2008RA">'[1]with out sub'!#REF!</definedName>
    <definedName name="Mar1998RA" localSheetId="6">'[1]with out sub'!#REF!</definedName>
    <definedName name="Mar1998RA" localSheetId="1">'[1]with out sub'!#REF!</definedName>
    <definedName name="Mar1998RA" localSheetId="2">'[1]with out sub'!#REF!</definedName>
    <definedName name="Mar1998RA" localSheetId="3">'[1]with out sub'!#REF!</definedName>
    <definedName name="Mar1998RA" localSheetId="4">'[1]with out sub'!#REF!</definedName>
    <definedName name="Mar1998RA">'[1]with out sub'!#REF!</definedName>
    <definedName name="Mar1999RA" localSheetId="6">'[1]with out sub'!#REF!</definedName>
    <definedName name="Mar1999RA" localSheetId="1">'[1]with out sub'!#REF!</definedName>
    <definedName name="Mar1999RA" localSheetId="2">'[1]with out sub'!#REF!</definedName>
    <definedName name="Mar1999RA" localSheetId="3">'[1]with out sub'!#REF!</definedName>
    <definedName name="Mar1999RA" localSheetId="4">'[1]with out sub'!#REF!</definedName>
    <definedName name="Mar1999RA">'[1]with out sub'!#REF!</definedName>
    <definedName name="Mar2000RA" localSheetId="6">'[1]with out sub'!#REF!</definedName>
    <definedName name="Mar2000RA" localSheetId="1">'[1]with out sub'!#REF!</definedName>
    <definedName name="Mar2000RA" localSheetId="2">'[1]with out sub'!#REF!</definedName>
    <definedName name="Mar2000RA" localSheetId="3">'[1]with out sub'!#REF!</definedName>
    <definedName name="Mar2000RA" localSheetId="4">'[1]with out sub'!#REF!</definedName>
    <definedName name="Mar2000RA">'[1]with out sub'!#REF!</definedName>
    <definedName name="Mar2001RA" localSheetId="6">'[1]with out sub'!#REF!</definedName>
    <definedName name="Mar2001RA" localSheetId="1">'[1]with out sub'!#REF!</definedName>
    <definedName name="Mar2001RA" localSheetId="2">'[1]with out sub'!#REF!</definedName>
    <definedName name="Mar2001RA" localSheetId="3">'[1]with out sub'!#REF!</definedName>
    <definedName name="Mar2001RA" localSheetId="4">'[1]with out sub'!#REF!</definedName>
    <definedName name="Mar2001RA">'[1]with out sub'!#REF!</definedName>
    <definedName name="Mar2002RA" localSheetId="6">'[1]with out sub'!#REF!</definedName>
    <definedName name="Mar2002RA" localSheetId="1">'[1]with out sub'!#REF!</definedName>
    <definedName name="Mar2002RA" localSheetId="2">'[1]with out sub'!#REF!</definedName>
    <definedName name="Mar2002RA" localSheetId="3">'[1]with out sub'!#REF!</definedName>
    <definedName name="Mar2002RA" localSheetId="4">'[1]with out sub'!#REF!</definedName>
    <definedName name="Mar2002RA">'[1]with out sub'!#REF!</definedName>
    <definedName name="Mar2003RA" localSheetId="6">'[1]with out sub'!#REF!</definedName>
    <definedName name="Mar2003RA" localSheetId="1">'[1]with out sub'!#REF!</definedName>
    <definedName name="Mar2003RA" localSheetId="2">'[1]with out sub'!#REF!</definedName>
    <definedName name="Mar2003RA" localSheetId="3">'[1]with out sub'!#REF!</definedName>
    <definedName name="Mar2003RA" localSheetId="4">'[1]with out sub'!#REF!</definedName>
    <definedName name="Mar2003RA">'[1]with out sub'!#REF!</definedName>
    <definedName name="Mar2004RA" localSheetId="6">'[1]with out sub'!#REF!</definedName>
    <definedName name="Mar2004RA" localSheetId="1">'[1]with out sub'!#REF!</definedName>
    <definedName name="Mar2004RA" localSheetId="2">'[1]with out sub'!#REF!</definedName>
    <definedName name="Mar2004RA" localSheetId="3">'[1]with out sub'!#REF!</definedName>
    <definedName name="Mar2004RA" localSheetId="4">'[1]with out sub'!#REF!</definedName>
    <definedName name="Mar2004RA">'[1]with out sub'!#REF!</definedName>
    <definedName name="Mar2005RA" localSheetId="6">'[1]with out sub'!#REF!</definedName>
    <definedName name="Mar2005RA" localSheetId="1">'[1]with out sub'!#REF!</definedName>
    <definedName name="Mar2005RA" localSheetId="2">'[1]with out sub'!#REF!</definedName>
    <definedName name="Mar2005RA" localSheetId="3">'[1]with out sub'!#REF!</definedName>
    <definedName name="Mar2005RA" localSheetId="4">'[1]with out sub'!#REF!</definedName>
    <definedName name="Mar2005RA">'[1]with out sub'!#REF!</definedName>
    <definedName name="Mar2006RA" localSheetId="6">'[1]with out sub'!#REF!</definedName>
    <definedName name="Mar2006RA" localSheetId="1">'[1]with out sub'!#REF!</definedName>
    <definedName name="Mar2006RA" localSheetId="2">'[1]with out sub'!#REF!</definedName>
    <definedName name="Mar2006RA" localSheetId="3">'[1]with out sub'!#REF!</definedName>
    <definedName name="Mar2006RA" localSheetId="4">'[1]with out sub'!#REF!</definedName>
    <definedName name="Mar2006RA">'[1]with out sub'!#REF!</definedName>
    <definedName name="Mar2007RA" localSheetId="6">'[1]with out sub'!#REF!</definedName>
    <definedName name="Mar2007RA" localSheetId="1">'[1]with out sub'!#REF!</definedName>
    <definedName name="Mar2007RA" localSheetId="2">'[1]with out sub'!#REF!</definedName>
    <definedName name="Mar2007RA" localSheetId="3">'[1]with out sub'!#REF!</definedName>
    <definedName name="Mar2007RA" localSheetId="4">'[1]with out sub'!#REF!</definedName>
    <definedName name="Mar2007RA">'[1]with out sub'!#REF!</definedName>
    <definedName name="Mar2008RA" localSheetId="6">'[1]with out sub'!#REF!</definedName>
    <definedName name="Mar2008RA" localSheetId="1">'[1]with out sub'!#REF!</definedName>
    <definedName name="Mar2008RA" localSheetId="2">'[1]with out sub'!#REF!</definedName>
    <definedName name="Mar2008RA" localSheetId="3">'[1]with out sub'!#REF!</definedName>
    <definedName name="Mar2008RA" localSheetId="4">'[1]with out sub'!#REF!</definedName>
    <definedName name="Mar2008RA">'[1]with out sub'!#REF!</definedName>
    <definedName name="Mar2009RA" localSheetId="6">'[1]with out sub'!#REF!</definedName>
    <definedName name="Mar2009RA" localSheetId="1">'[1]with out sub'!#REF!</definedName>
    <definedName name="Mar2009RA" localSheetId="2">'[1]with out sub'!#REF!</definedName>
    <definedName name="Mar2009RA" localSheetId="3">'[1]with out sub'!#REF!</definedName>
    <definedName name="Mar2009RA" localSheetId="4">'[1]with out sub'!#REF!</definedName>
    <definedName name="Mar2009RA">'[1]with out sub'!#REF!</definedName>
    <definedName name="May1998RA" localSheetId="6">'[1]with out sub'!#REF!</definedName>
    <definedName name="May1998RA" localSheetId="1">'[1]with out sub'!#REF!</definedName>
    <definedName name="May1998RA" localSheetId="2">'[1]with out sub'!#REF!</definedName>
    <definedName name="May1998RA" localSheetId="3">'[1]with out sub'!#REF!</definedName>
    <definedName name="May1998RA" localSheetId="4">'[1]with out sub'!#REF!</definedName>
    <definedName name="May1998RA">'[1]with out sub'!#REF!</definedName>
    <definedName name="May1999RA" localSheetId="6">'[1]with out sub'!#REF!</definedName>
    <definedName name="May1999RA" localSheetId="1">'[1]with out sub'!#REF!</definedName>
    <definedName name="May1999RA" localSheetId="2">'[1]with out sub'!#REF!</definedName>
    <definedName name="May1999RA" localSheetId="3">'[1]with out sub'!#REF!</definedName>
    <definedName name="May1999RA" localSheetId="4">'[1]with out sub'!#REF!</definedName>
    <definedName name="May1999RA">'[1]with out sub'!#REF!</definedName>
    <definedName name="May2000RA" localSheetId="6">'[1]with out sub'!#REF!</definedName>
    <definedName name="May2000RA" localSheetId="1">'[1]with out sub'!#REF!</definedName>
    <definedName name="May2000RA" localSheetId="2">'[1]with out sub'!#REF!</definedName>
    <definedName name="May2000RA" localSheetId="3">'[1]with out sub'!#REF!</definedName>
    <definedName name="May2000RA" localSheetId="4">'[1]with out sub'!#REF!</definedName>
    <definedName name="May2000RA">'[1]with out sub'!#REF!</definedName>
    <definedName name="May2001RA" localSheetId="6">'[1]with out sub'!#REF!</definedName>
    <definedName name="May2001RA" localSheetId="1">'[1]with out sub'!#REF!</definedName>
    <definedName name="May2001RA" localSheetId="2">'[1]with out sub'!#REF!</definedName>
    <definedName name="May2001RA" localSheetId="3">'[1]with out sub'!#REF!</definedName>
    <definedName name="May2001RA" localSheetId="4">'[1]with out sub'!#REF!</definedName>
    <definedName name="May2001RA">'[1]with out sub'!#REF!</definedName>
    <definedName name="May2002RA" localSheetId="6">'[1]with out sub'!#REF!</definedName>
    <definedName name="May2002RA" localSheetId="1">'[1]with out sub'!#REF!</definedName>
    <definedName name="May2002RA" localSheetId="2">'[1]with out sub'!#REF!</definedName>
    <definedName name="May2002RA" localSheetId="3">'[1]with out sub'!#REF!</definedName>
    <definedName name="May2002RA" localSheetId="4">'[1]with out sub'!#REF!</definedName>
    <definedName name="May2002RA">'[1]with out sub'!#REF!</definedName>
    <definedName name="May2003RA" localSheetId="6">'[1]with out sub'!#REF!</definedName>
    <definedName name="May2003RA" localSheetId="1">'[1]with out sub'!#REF!</definedName>
    <definedName name="May2003RA" localSheetId="2">'[1]with out sub'!#REF!</definedName>
    <definedName name="May2003RA" localSheetId="3">'[1]with out sub'!#REF!</definedName>
    <definedName name="May2003RA" localSheetId="4">'[1]with out sub'!#REF!</definedName>
    <definedName name="May2003RA">'[1]with out sub'!#REF!</definedName>
    <definedName name="May2004RA" localSheetId="6">'[1]with out sub'!#REF!</definedName>
    <definedName name="May2004RA" localSheetId="1">'[1]with out sub'!#REF!</definedName>
    <definedName name="May2004RA" localSheetId="2">'[1]with out sub'!#REF!</definedName>
    <definedName name="May2004RA" localSheetId="3">'[1]with out sub'!#REF!</definedName>
    <definedName name="May2004RA" localSheetId="4">'[1]with out sub'!#REF!</definedName>
    <definedName name="May2004RA">'[1]with out sub'!#REF!</definedName>
    <definedName name="May2005RA" localSheetId="6">'[1]with out sub'!#REF!</definedName>
    <definedName name="May2005RA" localSheetId="1">'[1]with out sub'!#REF!</definedName>
    <definedName name="May2005RA" localSheetId="2">'[1]with out sub'!#REF!</definedName>
    <definedName name="May2005RA" localSheetId="3">'[1]with out sub'!#REF!</definedName>
    <definedName name="May2005RA" localSheetId="4">'[1]with out sub'!#REF!</definedName>
    <definedName name="May2005RA">'[1]with out sub'!#REF!</definedName>
    <definedName name="May2006RA" localSheetId="6">'[1]with out sub'!#REF!</definedName>
    <definedName name="May2006RA" localSheetId="1">'[1]with out sub'!#REF!</definedName>
    <definedName name="May2006RA" localSheetId="2">'[1]with out sub'!#REF!</definedName>
    <definedName name="May2006RA" localSheetId="3">'[1]with out sub'!#REF!</definedName>
    <definedName name="May2006RA" localSheetId="4">'[1]with out sub'!#REF!</definedName>
    <definedName name="May2006RA">'[1]with out sub'!#REF!</definedName>
    <definedName name="May2007RA" localSheetId="6">'[1]with out sub'!#REF!</definedName>
    <definedName name="May2007RA" localSheetId="1">'[1]with out sub'!#REF!</definedName>
    <definedName name="May2007RA" localSheetId="2">'[1]with out sub'!#REF!</definedName>
    <definedName name="May2007RA" localSheetId="3">'[1]with out sub'!#REF!</definedName>
    <definedName name="May2007RA" localSheetId="4">'[1]with out sub'!#REF!</definedName>
    <definedName name="May2007RA">'[1]with out sub'!#REF!</definedName>
    <definedName name="May2008RA" localSheetId="6">'[1]with out sub'!#REF!</definedName>
    <definedName name="May2008RA" localSheetId="1">'[1]with out sub'!#REF!</definedName>
    <definedName name="May2008RA" localSheetId="2">'[1]with out sub'!#REF!</definedName>
    <definedName name="May2008RA" localSheetId="3">'[1]with out sub'!#REF!</definedName>
    <definedName name="May2008RA" localSheetId="4">'[1]with out sub'!#REF!</definedName>
    <definedName name="May2008RA">'[1]with out sub'!#REF!</definedName>
    <definedName name="Mushrooms" localSheetId="3">'[1]with out sub'!#REF!</definedName>
    <definedName name="Mushrooms" localSheetId="4">'[1]with out sub'!#REF!</definedName>
    <definedName name="Mushrooms">'[1]with out sub'!#REF!</definedName>
    <definedName name="Nov1998RA" localSheetId="6">'[1]with out sub'!#REF!</definedName>
    <definedName name="Nov1998RA" localSheetId="1">'[1]with out sub'!#REF!</definedName>
    <definedName name="Nov1998RA" localSheetId="2">'[1]with out sub'!#REF!</definedName>
    <definedName name="Nov1998RA" localSheetId="3">'[1]with out sub'!#REF!</definedName>
    <definedName name="Nov1998RA" localSheetId="4">'[1]with out sub'!#REF!</definedName>
    <definedName name="Nov1998RA">'[1]with out sub'!#REF!</definedName>
    <definedName name="Nov1999RA" localSheetId="6">'[1]with out sub'!#REF!</definedName>
    <definedName name="Nov1999RA" localSheetId="1">'[1]with out sub'!#REF!</definedName>
    <definedName name="Nov1999RA" localSheetId="2">'[1]with out sub'!#REF!</definedName>
    <definedName name="Nov1999RA" localSheetId="3">'[1]with out sub'!#REF!</definedName>
    <definedName name="Nov1999RA" localSheetId="4">'[1]with out sub'!#REF!</definedName>
    <definedName name="Nov1999RA">'[1]with out sub'!#REF!</definedName>
    <definedName name="Nov2000RA" localSheetId="6">'[1]with out sub'!#REF!</definedName>
    <definedName name="Nov2000RA" localSheetId="1">'[1]with out sub'!#REF!</definedName>
    <definedName name="Nov2000RA" localSheetId="2">'[1]with out sub'!#REF!</definedName>
    <definedName name="Nov2000RA" localSheetId="3">'[1]with out sub'!#REF!</definedName>
    <definedName name="Nov2000RA" localSheetId="4">'[1]with out sub'!#REF!</definedName>
    <definedName name="Nov2000RA">'[1]with out sub'!#REF!</definedName>
    <definedName name="Nov2001RA" localSheetId="6">'[1]with out sub'!#REF!</definedName>
    <definedName name="Nov2001RA" localSheetId="1">'[1]with out sub'!#REF!</definedName>
    <definedName name="Nov2001RA" localSheetId="2">'[1]with out sub'!#REF!</definedName>
    <definedName name="Nov2001RA" localSheetId="3">'[1]with out sub'!#REF!</definedName>
    <definedName name="Nov2001RA" localSheetId="4">'[1]with out sub'!#REF!</definedName>
    <definedName name="Nov2001RA">'[1]with out sub'!#REF!</definedName>
    <definedName name="Nov2002RA" localSheetId="6">'[1]with out sub'!#REF!</definedName>
    <definedName name="Nov2002RA" localSheetId="1">'[1]with out sub'!#REF!</definedName>
    <definedName name="Nov2002RA" localSheetId="2">'[1]with out sub'!#REF!</definedName>
    <definedName name="Nov2002RA" localSheetId="3">'[1]with out sub'!#REF!</definedName>
    <definedName name="Nov2002RA" localSheetId="4">'[1]with out sub'!#REF!</definedName>
    <definedName name="Nov2002RA">'[1]with out sub'!#REF!</definedName>
    <definedName name="Nov2003RA" localSheetId="6">'[1]with out sub'!#REF!</definedName>
    <definedName name="Nov2003RA" localSheetId="1">'[1]with out sub'!#REF!</definedName>
    <definedName name="Nov2003RA" localSheetId="2">'[1]with out sub'!#REF!</definedName>
    <definedName name="Nov2003RA" localSheetId="3">'[1]with out sub'!#REF!</definedName>
    <definedName name="Nov2003RA" localSheetId="4">'[1]with out sub'!#REF!</definedName>
    <definedName name="Nov2003RA">'[1]with out sub'!#REF!</definedName>
    <definedName name="Nov2004RA" localSheetId="6">'[1]with out sub'!#REF!</definedName>
    <definedName name="Nov2004RA" localSheetId="1">'[1]with out sub'!#REF!</definedName>
    <definedName name="Nov2004RA" localSheetId="2">'[1]with out sub'!#REF!</definedName>
    <definedName name="Nov2004RA" localSheetId="3">'[1]with out sub'!#REF!</definedName>
    <definedName name="Nov2004RA" localSheetId="4">'[1]with out sub'!#REF!</definedName>
    <definedName name="Nov2004RA">'[1]with out sub'!#REF!</definedName>
    <definedName name="Nov2005RA" localSheetId="6">'[1]with out sub'!#REF!</definedName>
    <definedName name="Nov2005RA" localSheetId="1">'[1]with out sub'!#REF!</definedName>
    <definedName name="Nov2005RA" localSheetId="2">'[1]with out sub'!#REF!</definedName>
    <definedName name="Nov2005RA" localSheetId="3">'[1]with out sub'!#REF!</definedName>
    <definedName name="Nov2005RA" localSheetId="4">'[1]with out sub'!#REF!</definedName>
    <definedName name="Nov2005RA">'[1]with out sub'!#REF!</definedName>
    <definedName name="Nov2006RA" localSheetId="6">'[1]with out sub'!#REF!</definedName>
    <definedName name="Nov2006RA" localSheetId="1">'[1]with out sub'!#REF!</definedName>
    <definedName name="Nov2006RA" localSheetId="2">'[1]with out sub'!#REF!</definedName>
    <definedName name="Nov2006RA" localSheetId="3">'[1]with out sub'!#REF!</definedName>
    <definedName name="Nov2006RA" localSheetId="4">'[1]with out sub'!#REF!</definedName>
    <definedName name="Nov2006RA">'[1]with out sub'!#REF!</definedName>
    <definedName name="Nov2007RA" localSheetId="6">'[1]with out sub'!#REF!</definedName>
    <definedName name="Nov2007RA" localSheetId="1">'[1]with out sub'!#REF!</definedName>
    <definedName name="Nov2007RA" localSheetId="2">'[1]with out sub'!#REF!</definedName>
    <definedName name="Nov2007RA" localSheetId="3">'[1]with out sub'!#REF!</definedName>
    <definedName name="Nov2007RA" localSheetId="4">'[1]with out sub'!#REF!</definedName>
    <definedName name="Nov2007RA">'[1]with out sub'!#REF!</definedName>
    <definedName name="Nov2008RA" localSheetId="6">'[1]with out sub'!#REF!</definedName>
    <definedName name="Nov2008RA" localSheetId="1">'[1]with out sub'!#REF!</definedName>
    <definedName name="Nov2008RA" localSheetId="2">'[1]with out sub'!#REF!</definedName>
    <definedName name="Nov2008RA" localSheetId="3">'[1]with out sub'!#REF!</definedName>
    <definedName name="Nov2008RA" localSheetId="4">'[1]with out sub'!#REF!</definedName>
    <definedName name="Nov2008RA">'[1]with out sub'!#REF!</definedName>
    <definedName name="Oct1998RA" localSheetId="6">'[1]with out sub'!#REF!</definedName>
    <definedName name="Oct1998RA" localSheetId="1">'[1]with out sub'!#REF!</definedName>
    <definedName name="Oct1998RA" localSheetId="2">'[1]with out sub'!#REF!</definedName>
    <definedName name="Oct1998RA" localSheetId="3">'[1]with out sub'!#REF!</definedName>
    <definedName name="Oct1998RA" localSheetId="4">'[1]with out sub'!#REF!</definedName>
    <definedName name="Oct1998RA">'[1]with out sub'!#REF!</definedName>
    <definedName name="Oct1999RA" localSheetId="6">'[1]with out sub'!#REF!</definedName>
    <definedName name="Oct1999RA" localSheetId="1">'[1]with out sub'!#REF!</definedName>
    <definedName name="Oct1999RA" localSheetId="2">'[1]with out sub'!#REF!</definedName>
    <definedName name="Oct1999RA" localSheetId="3">'[1]with out sub'!#REF!</definedName>
    <definedName name="Oct1999RA" localSheetId="4">'[1]with out sub'!#REF!</definedName>
    <definedName name="Oct1999RA">'[1]with out sub'!#REF!</definedName>
    <definedName name="Oct2000RA" localSheetId="6">'[1]with out sub'!#REF!</definedName>
    <definedName name="Oct2000RA" localSheetId="1">'[1]with out sub'!#REF!</definedName>
    <definedName name="Oct2000RA" localSheetId="2">'[1]with out sub'!#REF!</definedName>
    <definedName name="Oct2000RA" localSheetId="3">'[1]with out sub'!#REF!</definedName>
    <definedName name="Oct2000RA" localSheetId="4">'[1]with out sub'!#REF!</definedName>
    <definedName name="Oct2000RA">'[1]with out sub'!#REF!</definedName>
    <definedName name="Oct2001RA" localSheetId="6">'[1]with out sub'!#REF!</definedName>
    <definedName name="Oct2001RA" localSheetId="1">'[1]with out sub'!#REF!</definedName>
    <definedName name="Oct2001RA" localSheetId="2">'[1]with out sub'!#REF!</definedName>
    <definedName name="Oct2001RA" localSheetId="3">'[1]with out sub'!#REF!</definedName>
    <definedName name="Oct2001RA" localSheetId="4">'[1]with out sub'!#REF!</definedName>
    <definedName name="Oct2001RA">'[1]with out sub'!#REF!</definedName>
    <definedName name="Oct2002RA" localSheetId="6">'[1]with out sub'!#REF!</definedName>
    <definedName name="Oct2002RA" localSheetId="1">'[1]with out sub'!#REF!</definedName>
    <definedName name="Oct2002RA" localSheetId="2">'[1]with out sub'!#REF!</definedName>
    <definedName name="Oct2002RA" localSheetId="3">'[1]with out sub'!#REF!</definedName>
    <definedName name="Oct2002RA" localSheetId="4">'[1]with out sub'!#REF!</definedName>
    <definedName name="Oct2002RA">'[1]with out sub'!#REF!</definedName>
    <definedName name="Oct2003RA" localSheetId="6">'[1]with out sub'!#REF!</definedName>
    <definedName name="Oct2003RA" localSheetId="1">'[1]with out sub'!#REF!</definedName>
    <definedName name="Oct2003RA" localSheetId="2">'[1]with out sub'!#REF!</definedName>
    <definedName name="Oct2003RA" localSheetId="3">'[1]with out sub'!#REF!</definedName>
    <definedName name="Oct2003RA" localSheetId="4">'[1]with out sub'!#REF!</definedName>
    <definedName name="Oct2003RA">'[1]with out sub'!#REF!</definedName>
    <definedName name="Oct2004RA" localSheetId="6">'[1]with out sub'!#REF!</definedName>
    <definedName name="Oct2004RA" localSheetId="1">'[1]with out sub'!#REF!</definedName>
    <definedName name="Oct2004RA" localSheetId="2">'[1]with out sub'!#REF!</definedName>
    <definedName name="Oct2004RA" localSheetId="3">'[1]with out sub'!#REF!</definedName>
    <definedName name="Oct2004RA" localSheetId="4">'[1]with out sub'!#REF!</definedName>
    <definedName name="Oct2004RA">'[1]with out sub'!#REF!</definedName>
    <definedName name="Oct2005RA" localSheetId="6">'[1]with out sub'!#REF!</definedName>
    <definedName name="Oct2005RA" localSheetId="1">'[1]with out sub'!#REF!</definedName>
    <definedName name="Oct2005RA" localSheetId="2">'[1]with out sub'!#REF!</definedName>
    <definedName name="Oct2005RA" localSheetId="3">'[1]with out sub'!#REF!</definedName>
    <definedName name="Oct2005RA" localSheetId="4">'[1]with out sub'!#REF!</definedName>
    <definedName name="Oct2005RA">'[1]with out sub'!#REF!</definedName>
    <definedName name="Oct2006RA" localSheetId="6">'[1]with out sub'!#REF!</definedName>
    <definedName name="Oct2006RA" localSheetId="1">'[1]with out sub'!#REF!</definedName>
    <definedName name="Oct2006RA" localSheetId="2">'[1]with out sub'!#REF!</definedName>
    <definedName name="Oct2006RA" localSheetId="3">'[1]with out sub'!#REF!</definedName>
    <definedName name="Oct2006RA" localSheetId="4">'[1]with out sub'!#REF!</definedName>
    <definedName name="Oct2006RA">'[1]with out sub'!#REF!</definedName>
    <definedName name="Oct2007RA" localSheetId="6">'[1]with out sub'!#REF!</definedName>
    <definedName name="Oct2007RA" localSheetId="1">'[1]with out sub'!#REF!</definedName>
    <definedName name="Oct2007RA" localSheetId="2">'[1]with out sub'!#REF!</definedName>
    <definedName name="Oct2007RA" localSheetId="3">'[1]with out sub'!#REF!</definedName>
    <definedName name="Oct2007RA" localSheetId="4">'[1]with out sub'!#REF!</definedName>
    <definedName name="Oct2007RA">'[1]with out sub'!#REF!</definedName>
    <definedName name="Oct2008RA" localSheetId="6">'[1]with out sub'!#REF!</definedName>
    <definedName name="Oct2008RA" localSheetId="1">'[1]with out sub'!#REF!</definedName>
    <definedName name="Oct2008RA" localSheetId="2">'[1]with out sub'!#REF!</definedName>
    <definedName name="Oct2008RA" localSheetId="3">'[1]with out sub'!#REF!</definedName>
    <definedName name="Oct2008RA" localSheetId="4">'[1]with out sub'!#REF!</definedName>
    <definedName name="Oct2008RA">'[1]with out sub'!#REF!</definedName>
    <definedName name="Olives" localSheetId="3">'[1]with out sub'!#REF!</definedName>
    <definedName name="Olives" localSheetId="4">'[1]with out sub'!#REF!</definedName>
    <definedName name="Olives">'[1]with out sub'!#REF!</definedName>
    <definedName name="Pepperoni" localSheetId="3">'[1]with out sub'!#REF!</definedName>
    <definedName name="Pepperoni" localSheetId="4">'[1]with out sub'!#REF!</definedName>
    <definedName name="Pepperoni">'[1]with out sub'!#REF!</definedName>
    <definedName name="pizza" localSheetId="3">'[1]with out sub'!#REF!</definedName>
    <definedName name="pizza" localSheetId="4">'[1]with out sub'!#REF!</definedName>
    <definedName name="pizza">'[1]with out sub'!#REF!</definedName>
    <definedName name="_xlnm.Print_Area" localSheetId="11">'Federal 524'!$A$1:$J$32</definedName>
    <definedName name="_xlnm.Print_Area" localSheetId="10">'MN Common Budget Form'!$A$1:$C$43</definedName>
    <definedName name="_xlnm.Print_Area" localSheetId="0">'Year 1'!$A$1:$N$67</definedName>
    <definedName name="_xlnm.Print_Area" localSheetId="1">'Year 2'!$A$1:$N$67</definedName>
    <definedName name="_xlnm.Print_Area" localSheetId="2">'Year 3'!$C$1:$N$67</definedName>
    <definedName name="Sausage" localSheetId="3">'[1]with out sub'!#REF!</definedName>
    <definedName name="Sausage" localSheetId="4">'[1]with out sub'!#REF!</definedName>
    <definedName name="Sausage">'[1]with out sub'!#REF!</definedName>
    <definedName name="se" localSheetId="4">'[1]with out sub'!#REF!</definedName>
    <definedName name="se">'[1]with out sub'!#REF!</definedName>
    <definedName name="SEARCH_RESULTLAST" localSheetId="12">'PS Budget Entry'!$D$28</definedName>
    <definedName name="Sep1998RA" localSheetId="6">'[1]with out sub'!#REF!</definedName>
    <definedName name="Sep1998RA" localSheetId="1">'[1]with out sub'!#REF!</definedName>
    <definedName name="Sep1998RA" localSheetId="2">'[1]with out sub'!#REF!</definedName>
    <definedName name="Sep1998RA" localSheetId="3">'[1]with out sub'!#REF!</definedName>
    <definedName name="Sep1998RA" localSheetId="4">'[1]with out sub'!#REF!</definedName>
    <definedName name="Sep1998RA">'[1]with out sub'!#REF!</definedName>
    <definedName name="Sep1999RA" localSheetId="6">'[1]with out sub'!#REF!</definedName>
    <definedName name="Sep1999RA" localSheetId="1">'[1]with out sub'!#REF!</definedName>
    <definedName name="Sep1999RA" localSheetId="2">'[1]with out sub'!#REF!</definedName>
    <definedName name="Sep1999RA" localSheetId="3">'[1]with out sub'!#REF!</definedName>
    <definedName name="Sep1999RA" localSheetId="4">'[1]with out sub'!#REF!</definedName>
    <definedName name="Sep1999RA">'[1]with out sub'!#REF!</definedName>
    <definedName name="Sep2000RA" localSheetId="6">'[1]with out sub'!#REF!</definedName>
    <definedName name="Sep2000RA" localSheetId="1">'[1]with out sub'!#REF!</definedName>
    <definedName name="Sep2000RA" localSheetId="2">'[1]with out sub'!#REF!</definedName>
    <definedName name="Sep2000RA" localSheetId="3">'[1]with out sub'!#REF!</definedName>
    <definedName name="Sep2000RA" localSheetId="4">'[1]with out sub'!#REF!</definedName>
    <definedName name="Sep2000RA">'[1]with out sub'!#REF!</definedName>
    <definedName name="Sep2001RA" localSheetId="6">'[1]with out sub'!#REF!</definedName>
    <definedName name="Sep2001RA" localSheetId="1">'[1]with out sub'!#REF!</definedName>
    <definedName name="Sep2001RA" localSheetId="2">'[1]with out sub'!#REF!</definedName>
    <definedName name="Sep2001RA" localSheetId="3">'[1]with out sub'!#REF!</definedName>
    <definedName name="Sep2001RA" localSheetId="4">'[1]with out sub'!#REF!</definedName>
    <definedName name="Sep2001RA">'[1]with out sub'!#REF!</definedName>
    <definedName name="Sep2002RA" localSheetId="6">'[1]with out sub'!#REF!</definedName>
    <definedName name="Sep2002RA" localSheetId="1">'[1]with out sub'!#REF!</definedName>
    <definedName name="Sep2002RA" localSheetId="2">'[1]with out sub'!#REF!</definedName>
    <definedName name="Sep2002RA" localSheetId="3">'[1]with out sub'!#REF!</definedName>
    <definedName name="Sep2002RA" localSheetId="4">'[1]with out sub'!#REF!</definedName>
    <definedName name="Sep2002RA">'[1]with out sub'!#REF!</definedName>
    <definedName name="Sep2003RA" localSheetId="6">'[1]with out sub'!#REF!</definedName>
    <definedName name="Sep2003RA" localSheetId="1">'[1]with out sub'!#REF!</definedName>
    <definedName name="Sep2003RA" localSheetId="2">'[1]with out sub'!#REF!</definedName>
    <definedName name="Sep2003RA" localSheetId="3">'[1]with out sub'!#REF!</definedName>
    <definedName name="Sep2003RA" localSheetId="4">'[1]with out sub'!#REF!</definedName>
    <definedName name="Sep2003RA">'[1]with out sub'!#REF!</definedName>
    <definedName name="Sep2004RA" localSheetId="6">'[1]with out sub'!#REF!</definedName>
    <definedName name="Sep2004RA" localSheetId="1">'[1]with out sub'!#REF!</definedName>
    <definedName name="Sep2004RA" localSheetId="2">'[1]with out sub'!#REF!</definedName>
    <definedName name="Sep2004RA" localSheetId="3">'[1]with out sub'!#REF!</definedName>
    <definedName name="Sep2004RA" localSheetId="4">'[1]with out sub'!#REF!</definedName>
    <definedName name="Sep2004RA">'[1]with out sub'!#REF!</definedName>
    <definedName name="Sep2005RA" localSheetId="6">'[1]with out sub'!#REF!</definedName>
    <definedName name="Sep2005RA" localSheetId="1">'[1]with out sub'!#REF!</definedName>
    <definedName name="Sep2005RA" localSheetId="2">'[1]with out sub'!#REF!</definedName>
    <definedName name="Sep2005RA" localSheetId="3">'[1]with out sub'!#REF!</definedName>
    <definedName name="Sep2005RA" localSheetId="4">'[1]with out sub'!#REF!</definedName>
    <definedName name="Sep2005RA">'[1]with out sub'!#REF!</definedName>
    <definedName name="Sep2006RA" localSheetId="6">'[1]with out sub'!#REF!</definedName>
    <definedName name="Sep2006RA" localSheetId="1">'[1]with out sub'!#REF!</definedName>
    <definedName name="Sep2006RA" localSheetId="2">'[1]with out sub'!#REF!</definedName>
    <definedName name="Sep2006RA" localSheetId="3">'[1]with out sub'!#REF!</definedName>
    <definedName name="Sep2006RA" localSheetId="4">'[1]with out sub'!#REF!</definedName>
    <definedName name="Sep2006RA">'[1]with out sub'!#REF!</definedName>
    <definedName name="Sep2007RA" localSheetId="6">'[1]with out sub'!#REF!</definedName>
    <definedName name="Sep2007RA" localSheetId="1">'[1]with out sub'!#REF!</definedName>
    <definedName name="Sep2007RA" localSheetId="2">'[1]with out sub'!#REF!</definedName>
    <definedName name="Sep2007RA" localSheetId="3">'[1]with out sub'!#REF!</definedName>
    <definedName name="Sep2007RA" localSheetId="4">'[1]with out sub'!#REF!</definedName>
    <definedName name="Sep2007RA">'[1]with out sub'!#REF!</definedName>
    <definedName name="Sep2008RA" localSheetId="6">'[1]with out sub'!#REF!</definedName>
    <definedName name="Sep2008RA" localSheetId="1">'[1]with out sub'!#REF!</definedName>
    <definedName name="Sep2008RA" localSheetId="2">'[1]with out sub'!#REF!</definedName>
    <definedName name="Sep2008RA" localSheetId="3">'[1]with out sub'!#REF!</definedName>
    <definedName name="Sep2008RA" localSheetId="4">'[1]with out sub'!#REF!</definedName>
    <definedName name="Sep2008RA">'[1]with out sub'!#REF!</definedName>
    <definedName name="This" localSheetId="3">'[1]with out sub'!#REF!</definedName>
    <definedName name="This" localSheetId="4">'[1]with out sub'!#REF!</definedName>
    <definedName name="This">'[1]with out sub'!#REF!</definedName>
    <definedName name="WHY" localSheetId="3">'[1]with out sub'!#REF!</definedName>
    <definedName name="WHY" localSheetId="4">'[1]with out sub'!#REF!</definedName>
    <definedName name="WHY">'[1]with out sub'!#REF!</definedName>
  </definedNames>
  <calcPr calcId="191029"/>
</workbook>
</file>

<file path=xl/calcChain.xml><?xml version="1.0" encoding="utf-8"?>
<calcChain xmlns="http://schemas.openxmlformats.org/spreadsheetml/2006/main">
  <c r="G29" i="23" l="1"/>
  <c r="G29" i="20"/>
  <c r="G29" i="19"/>
  <c r="G29" i="18"/>
  <c r="G29" i="4"/>
  <c r="I17" i="20" l="1"/>
  <c r="I18" i="20"/>
  <c r="I16" i="20"/>
  <c r="H3" i="20"/>
  <c r="H4" i="20"/>
  <c r="H5" i="20"/>
  <c r="H6" i="20"/>
  <c r="H7" i="20"/>
  <c r="H2" i="20"/>
  <c r="I17" i="19"/>
  <c r="I18" i="19"/>
  <c r="I16" i="19"/>
  <c r="H3" i="19"/>
  <c r="H4" i="19"/>
  <c r="H5" i="19"/>
  <c r="H6" i="19"/>
  <c r="H7" i="19"/>
  <c r="H2" i="19"/>
  <c r="I17" i="18"/>
  <c r="I18" i="18"/>
  <c r="I16" i="18"/>
  <c r="H3" i="18"/>
  <c r="H4" i="18"/>
  <c r="H5" i="18"/>
  <c r="H6" i="18"/>
  <c r="H7" i="18"/>
  <c r="H2" i="18"/>
  <c r="I17" i="4"/>
  <c r="I18" i="4"/>
  <c r="I16" i="4"/>
  <c r="H3" i="4"/>
  <c r="H4" i="4"/>
  <c r="H5" i="4"/>
  <c r="H6" i="4"/>
  <c r="H7" i="4"/>
  <c r="H2" i="4"/>
  <c r="K14" i="4" l="1"/>
  <c r="K13" i="4"/>
  <c r="K12" i="4"/>
  <c r="K11" i="4"/>
  <c r="K10" i="4"/>
  <c r="K9" i="4"/>
  <c r="K8" i="4"/>
  <c r="K7" i="4"/>
  <c r="K6" i="4"/>
  <c r="K5" i="4"/>
  <c r="K4" i="4"/>
  <c r="K3" i="4"/>
  <c r="K2" i="4"/>
  <c r="G24" i="23"/>
  <c r="G23" i="23"/>
  <c r="G22" i="23"/>
  <c r="G21" i="23"/>
  <c r="G20" i="23"/>
  <c r="G19" i="23"/>
  <c r="G18" i="23"/>
  <c r="G17" i="23"/>
  <c r="G16" i="23"/>
  <c r="G24" i="20"/>
  <c r="G23" i="20"/>
  <c r="G22" i="20"/>
  <c r="G21" i="20"/>
  <c r="G20" i="20"/>
  <c r="G19" i="20"/>
  <c r="G18" i="20"/>
  <c r="G17" i="20"/>
  <c r="G16" i="20"/>
  <c r="G24" i="19"/>
  <c r="G23" i="19"/>
  <c r="G22" i="19"/>
  <c r="G21" i="19"/>
  <c r="G20" i="19"/>
  <c r="G19" i="19"/>
  <c r="G18" i="19"/>
  <c r="G17" i="19"/>
  <c r="G16" i="19"/>
  <c r="G24" i="18"/>
  <c r="G23" i="18"/>
  <c r="G22" i="18"/>
  <c r="G21" i="18"/>
  <c r="G20" i="18"/>
  <c r="G19" i="18"/>
  <c r="G18" i="18"/>
  <c r="G17" i="18"/>
  <c r="G16" i="18"/>
  <c r="G18" i="4"/>
  <c r="G17" i="4"/>
  <c r="G16" i="4"/>
  <c r="I17" i="23" l="1"/>
  <c r="I18" i="23"/>
  <c r="I16" i="23"/>
  <c r="B33" i="24" l="1"/>
  <c r="L5" i="23" l="1"/>
  <c r="L5" i="20"/>
  <c r="L5" i="19"/>
  <c r="L5" i="18"/>
  <c r="C23" i="1"/>
  <c r="J3" i="18" s="1"/>
  <c r="C24" i="1"/>
  <c r="J4" i="18" s="1"/>
  <c r="C25" i="1"/>
  <c r="C45" i="1" s="1"/>
  <c r="C28" i="1"/>
  <c r="J8" i="18" s="1"/>
  <c r="C29" i="1"/>
  <c r="C49" i="1" s="1"/>
  <c r="C30" i="1"/>
  <c r="C50" i="1" s="1"/>
  <c r="C31" i="1"/>
  <c r="J11" i="18" s="1"/>
  <c r="C32" i="1"/>
  <c r="J12" i="18" s="1"/>
  <c r="C33" i="1"/>
  <c r="C53" i="1" s="1"/>
  <c r="C34" i="1"/>
  <c r="C54" i="1" s="1"/>
  <c r="C22" i="1"/>
  <c r="J2" i="18" s="1"/>
  <c r="B30" i="1"/>
  <c r="F10" i="18" s="1"/>
  <c r="L5" i="4"/>
  <c r="J3" i="4"/>
  <c r="J4" i="4"/>
  <c r="J5" i="4"/>
  <c r="J8" i="4"/>
  <c r="J9" i="4"/>
  <c r="J10" i="4"/>
  <c r="J11" i="4"/>
  <c r="J12" i="4"/>
  <c r="J13" i="4"/>
  <c r="J14" i="4"/>
  <c r="J2" i="4"/>
  <c r="F10" i="4"/>
  <c r="C27" i="1"/>
  <c r="J7" i="18" s="1"/>
  <c r="C26" i="1"/>
  <c r="J14" i="18" l="1"/>
  <c r="C48" i="1"/>
  <c r="J8" i="19" s="1"/>
  <c r="C46" i="1"/>
  <c r="J6" i="18"/>
  <c r="C44" i="1"/>
  <c r="J4" i="19" s="1"/>
  <c r="J13" i="18"/>
  <c r="J5" i="18"/>
  <c r="J7" i="4"/>
  <c r="J10" i="18"/>
  <c r="J6" i="4"/>
  <c r="C52" i="1"/>
  <c r="J12" i="19" s="1"/>
  <c r="J9" i="18"/>
  <c r="J13" i="19"/>
  <c r="C73" i="1"/>
  <c r="C65" i="1"/>
  <c r="J5" i="19"/>
  <c r="J9" i="19"/>
  <c r="C69" i="1"/>
  <c r="J14" i="19"/>
  <c r="C74" i="1"/>
  <c r="J10" i="19"/>
  <c r="C70" i="1"/>
  <c r="J6" i="19"/>
  <c r="C66" i="1"/>
  <c r="C42" i="1"/>
  <c r="C51" i="1"/>
  <c r="C47" i="1"/>
  <c r="C72" i="1"/>
  <c r="C64" i="1"/>
  <c r="C43" i="1"/>
  <c r="C68" i="1" l="1"/>
  <c r="J12" i="20"/>
  <c r="C92" i="1"/>
  <c r="J12" i="23" s="1"/>
  <c r="J6" i="20"/>
  <c r="C86" i="1"/>
  <c r="J6" i="23" s="1"/>
  <c r="J14" i="20"/>
  <c r="C94" i="1"/>
  <c r="J14" i="23" s="1"/>
  <c r="J3" i="19"/>
  <c r="C63" i="1"/>
  <c r="J4" i="20"/>
  <c r="C84" i="1"/>
  <c r="J4" i="23" s="1"/>
  <c r="J11" i="19"/>
  <c r="C71" i="1"/>
  <c r="J10" i="20"/>
  <c r="C90" i="1"/>
  <c r="J10" i="23" s="1"/>
  <c r="J9" i="20"/>
  <c r="C89" i="1"/>
  <c r="J9" i="23" s="1"/>
  <c r="C93" i="1"/>
  <c r="J13" i="23" s="1"/>
  <c r="J13" i="20"/>
  <c r="J7" i="19"/>
  <c r="C67" i="1"/>
  <c r="J5" i="20"/>
  <c r="C85" i="1"/>
  <c r="J5" i="23" s="1"/>
  <c r="J8" i="20"/>
  <c r="C88" i="1"/>
  <c r="J8" i="23" s="1"/>
  <c r="J2" i="19"/>
  <c r="C62" i="1"/>
  <c r="C91" i="1" l="1"/>
  <c r="J11" i="23" s="1"/>
  <c r="J11" i="20"/>
  <c r="C82" i="1"/>
  <c r="J2" i="23" s="1"/>
  <c r="J2" i="20"/>
  <c r="C87" i="1"/>
  <c r="J7" i="23" s="1"/>
  <c r="J7" i="20"/>
  <c r="C83" i="1"/>
  <c r="J3" i="23" s="1"/>
  <c r="J3" i="20"/>
  <c r="F3" i="4" l="1"/>
  <c r="F4" i="4"/>
  <c r="F5" i="4"/>
  <c r="F6" i="4"/>
  <c r="F7" i="4"/>
  <c r="F8" i="4"/>
  <c r="F9" i="4"/>
  <c r="F11" i="4"/>
  <c r="F12" i="4"/>
  <c r="F13" i="4"/>
  <c r="F14" i="4"/>
  <c r="F2" i="4"/>
  <c r="L14" i="23" l="1"/>
  <c r="K14" i="23"/>
  <c r="L13" i="23"/>
  <c r="K13" i="23"/>
  <c r="L12" i="23"/>
  <c r="K12" i="23"/>
  <c r="L11" i="23"/>
  <c r="K11" i="23"/>
  <c r="K10" i="23"/>
  <c r="K9" i="23"/>
  <c r="K8" i="23"/>
  <c r="K7" i="23"/>
  <c r="K6" i="23"/>
  <c r="K5" i="23"/>
  <c r="L4" i="23"/>
  <c r="K4" i="23"/>
  <c r="L3" i="23"/>
  <c r="K3" i="23"/>
  <c r="L2" i="23"/>
  <c r="K2" i="23"/>
  <c r="L14" i="20"/>
  <c r="K14" i="20"/>
  <c r="L13" i="20"/>
  <c r="K13" i="20"/>
  <c r="L12" i="20"/>
  <c r="K12" i="20"/>
  <c r="L11" i="20"/>
  <c r="K11" i="20"/>
  <c r="K10" i="20"/>
  <c r="K9" i="20"/>
  <c r="K8" i="20"/>
  <c r="K7" i="20"/>
  <c r="K6" i="20"/>
  <c r="K5" i="20"/>
  <c r="L4" i="20"/>
  <c r="K4" i="20"/>
  <c r="L3" i="20"/>
  <c r="K3" i="20"/>
  <c r="L2" i="20"/>
  <c r="K2" i="20"/>
  <c r="L14" i="19"/>
  <c r="K14" i="19"/>
  <c r="L13" i="19"/>
  <c r="K13" i="19"/>
  <c r="L12" i="19"/>
  <c r="K12" i="19"/>
  <c r="L11" i="19"/>
  <c r="K11" i="19"/>
  <c r="K10" i="19"/>
  <c r="K9" i="19"/>
  <c r="K8" i="19"/>
  <c r="K7" i="19"/>
  <c r="K6" i="19"/>
  <c r="K5" i="19"/>
  <c r="L4" i="19"/>
  <c r="K4" i="19"/>
  <c r="L3" i="19"/>
  <c r="K3" i="19"/>
  <c r="L2" i="19"/>
  <c r="K2" i="19"/>
  <c r="L14" i="18"/>
  <c r="K14" i="18"/>
  <c r="L13" i="18"/>
  <c r="K13" i="18"/>
  <c r="L12" i="18"/>
  <c r="K12" i="18"/>
  <c r="L11" i="18"/>
  <c r="K11" i="18"/>
  <c r="K10" i="18"/>
  <c r="K9" i="18"/>
  <c r="K8" i="18"/>
  <c r="K7" i="18"/>
  <c r="K6" i="18"/>
  <c r="K5" i="18"/>
  <c r="L4" i="18"/>
  <c r="K4" i="18"/>
  <c r="L3" i="18"/>
  <c r="K3" i="18"/>
  <c r="L2" i="18"/>
  <c r="K2" i="18"/>
  <c r="L14" i="4"/>
  <c r="L13" i="4"/>
  <c r="L12" i="4"/>
  <c r="L11" i="4"/>
  <c r="L4" i="4"/>
  <c r="L3" i="4"/>
  <c r="L2" i="4"/>
  <c r="G19" i="4"/>
  <c r="B15" i="24" l="1"/>
  <c r="B16" i="24"/>
  <c r="J20" i="23"/>
  <c r="H19" i="23"/>
  <c r="J20" i="20"/>
  <c r="J19" i="20"/>
  <c r="J20" i="19"/>
  <c r="J19" i="19"/>
  <c r="H19" i="20"/>
  <c r="J20" i="18"/>
  <c r="H19" i="18"/>
  <c r="G20" i="4"/>
  <c r="M19" i="20" l="1"/>
  <c r="B31" i="1"/>
  <c r="F11" i="18" s="1"/>
  <c r="B27" i="1"/>
  <c r="F7" i="18" s="1"/>
  <c r="B23" i="1"/>
  <c r="F3" i="18" s="1"/>
  <c r="B32" i="1"/>
  <c r="F12" i="18" s="1"/>
  <c r="B28" i="1"/>
  <c r="F8" i="18" s="1"/>
  <c r="B24" i="1"/>
  <c r="F4" i="18" s="1"/>
  <c r="B33" i="1"/>
  <c r="F13" i="18" s="1"/>
  <c r="B29" i="1"/>
  <c r="F9" i="18" s="1"/>
  <c r="B25" i="1"/>
  <c r="F5" i="18" s="1"/>
  <c r="B34" i="1"/>
  <c r="F14" i="18" s="1"/>
  <c r="B26" i="1"/>
  <c r="F6" i="18" s="1"/>
  <c r="H20" i="23"/>
  <c r="M20" i="23" s="1"/>
  <c r="N20" i="23" s="1"/>
  <c r="H19" i="19"/>
  <c r="H20" i="18"/>
  <c r="J19" i="23"/>
  <c r="H20" i="20"/>
  <c r="N19" i="20"/>
  <c r="H20" i="19"/>
  <c r="M20" i="19" s="1"/>
  <c r="N20" i="19" s="1"/>
  <c r="J19" i="18"/>
  <c r="M19" i="18" s="1"/>
  <c r="N19" i="18" s="1"/>
  <c r="M20" i="18" l="1"/>
  <c r="N20" i="18" s="1"/>
  <c r="M19" i="23"/>
  <c r="N19" i="23" s="1"/>
  <c r="M20" i="20"/>
  <c r="N20" i="20" s="1"/>
  <c r="M19" i="19"/>
  <c r="N19" i="19" s="1"/>
  <c r="B50" i="1"/>
  <c r="F10" i="19" s="1"/>
  <c r="B45" i="1"/>
  <c r="F5" i="19" s="1"/>
  <c r="B53" i="1"/>
  <c r="F13" i="19" s="1"/>
  <c r="I13" i="19" s="1"/>
  <c r="B48" i="1"/>
  <c r="F8" i="19" s="1"/>
  <c r="B43" i="1"/>
  <c r="F3" i="19" s="1"/>
  <c r="B51" i="1"/>
  <c r="F11" i="19" s="1"/>
  <c r="I11" i="19" s="1"/>
  <c r="B46" i="1"/>
  <c r="F6" i="19" s="1"/>
  <c r="B54" i="1"/>
  <c r="F14" i="19" s="1"/>
  <c r="I14" i="19" s="1"/>
  <c r="B49" i="1"/>
  <c r="F9" i="19" s="1"/>
  <c r="B44" i="1"/>
  <c r="F4" i="19" s="1"/>
  <c r="B52" i="1"/>
  <c r="F12" i="19" s="1"/>
  <c r="I12" i="19" s="1"/>
  <c r="B47" i="1"/>
  <c r="F7" i="19" s="1"/>
  <c r="H20" i="4"/>
  <c r="H19" i="4"/>
  <c r="J19" i="4"/>
  <c r="I12" i="18"/>
  <c r="I12" i="4"/>
  <c r="B4" i="24"/>
  <c r="H24" i="23"/>
  <c r="H24" i="20"/>
  <c r="H24" i="19"/>
  <c r="H24" i="18"/>
  <c r="G24" i="4"/>
  <c r="H24" i="4" s="1"/>
  <c r="G22" i="4"/>
  <c r="J22" i="4" s="1"/>
  <c r="G21" i="4"/>
  <c r="J21" i="4" s="1"/>
  <c r="J23" i="23"/>
  <c r="H17" i="23"/>
  <c r="J21" i="20"/>
  <c r="H18" i="20"/>
  <c r="M18" i="20" s="1"/>
  <c r="C7" i="15"/>
  <c r="C11" i="15" s="1"/>
  <c r="C12" i="15" s="1"/>
  <c r="B7" i="15"/>
  <c r="B11" i="15" s="1"/>
  <c r="B12" i="15" s="1"/>
  <c r="H16" i="20"/>
  <c r="H18" i="19"/>
  <c r="H16" i="19"/>
  <c r="B27" i="24"/>
  <c r="C29" i="14"/>
  <c r="C31" i="14" s="1"/>
  <c r="C24" i="14"/>
  <c r="E43" i="4"/>
  <c r="B4" i="3" s="1"/>
  <c r="C21" i="8" s="1"/>
  <c r="E5" i="17"/>
  <c r="E6" i="17"/>
  <c r="E7" i="17"/>
  <c r="E8" i="17"/>
  <c r="E9" i="17"/>
  <c r="E10" i="17"/>
  <c r="E11" i="17"/>
  <c r="E12" i="17"/>
  <c r="E13" i="17"/>
  <c r="E14" i="17"/>
  <c r="E15" i="17"/>
  <c r="E4" i="17"/>
  <c r="B38" i="16"/>
  <c r="G23" i="4"/>
  <c r="J23" i="4" s="1"/>
  <c r="B37" i="16"/>
  <c r="B35" i="16"/>
  <c r="B34" i="16"/>
  <c r="B30" i="16"/>
  <c r="B25" i="24"/>
  <c r="B22" i="24"/>
  <c r="B37" i="24"/>
  <c r="B36" i="24"/>
  <c r="B35" i="24"/>
  <c r="B34" i="24"/>
  <c r="B31" i="24"/>
  <c r="B32" i="24"/>
  <c r="B28" i="24"/>
  <c r="B29" i="24"/>
  <c r="B30" i="24"/>
  <c r="B24" i="24"/>
  <c r="B23" i="24"/>
  <c r="B21" i="24"/>
  <c r="B20" i="24"/>
  <c r="B18" i="24"/>
  <c r="F8" i="3"/>
  <c r="H25" i="8" s="1"/>
  <c r="E8" i="3"/>
  <c r="G25" i="8" s="1"/>
  <c r="D8" i="3"/>
  <c r="E25" i="8" s="1"/>
  <c r="E62" i="23"/>
  <c r="F9" i="3" s="1"/>
  <c r="H26" i="8" s="1"/>
  <c r="E56" i="23"/>
  <c r="F6" i="3" s="1"/>
  <c r="H23" i="8" s="1"/>
  <c r="E47" i="23"/>
  <c r="F5" i="3" s="1"/>
  <c r="H22" i="8" s="1"/>
  <c r="E43" i="23"/>
  <c r="F4" i="3" s="1"/>
  <c r="H21" i="8" s="1"/>
  <c r="H23" i="23"/>
  <c r="H22" i="23"/>
  <c r="H21" i="23"/>
  <c r="H16" i="23"/>
  <c r="B22" i="1"/>
  <c r="E62" i="20"/>
  <c r="E9" i="3" s="1"/>
  <c r="G26" i="8" s="1"/>
  <c r="E56" i="20"/>
  <c r="E6" i="3" s="1"/>
  <c r="G23" i="8" s="1"/>
  <c r="E47" i="20"/>
  <c r="E5" i="3" s="1"/>
  <c r="G22" i="8" s="1"/>
  <c r="E43" i="20"/>
  <c r="E4" i="3" s="1"/>
  <c r="G21" i="8" s="1"/>
  <c r="H23" i="20"/>
  <c r="J22" i="20"/>
  <c r="H21" i="20"/>
  <c r="H17" i="20"/>
  <c r="M17" i="20" s="1"/>
  <c r="E62" i="19"/>
  <c r="D9" i="3" s="1"/>
  <c r="E26" i="8" s="1"/>
  <c r="E56" i="19"/>
  <c r="D6" i="3" s="1"/>
  <c r="E23" i="8" s="1"/>
  <c r="E47" i="19"/>
  <c r="D5" i="3" s="1"/>
  <c r="E22" i="8" s="1"/>
  <c r="E43" i="19"/>
  <c r="D4" i="3" s="1"/>
  <c r="E21" i="8" s="1"/>
  <c r="J23" i="19"/>
  <c r="H22" i="19"/>
  <c r="J21" i="19"/>
  <c r="E62" i="18"/>
  <c r="C9" i="3" s="1"/>
  <c r="D26" i="8" s="1"/>
  <c r="E56" i="18"/>
  <c r="C6" i="3" s="1"/>
  <c r="D23" i="8" s="1"/>
  <c r="E47" i="18"/>
  <c r="C5" i="3" s="1"/>
  <c r="D22" i="8" s="1"/>
  <c r="E43" i="18"/>
  <c r="C4" i="3" s="1"/>
  <c r="D21" i="8" s="1"/>
  <c r="J23" i="18"/>
  <c r="H22" i="18"/>
  <c r="H21" i="18"/>
  <c r="E62" i="4"/>
  <c r="B9" i="3" s="1"/>
  <c r="E56" i="4"/>
  <c r="B6" i="3" s="1"/>
  <c r="E47" i="4"/>
  <c r="B5" i="3" s="1"/>
  <c r="C22" i="8" s="1"/>
  <c r="C26" i="14"/>
  <c r="C20" i="14"/>
  <c r="C8" i="14"/>
  <c r="C15" i="14" s="1"/>
  <c r="G3" i="4"/>
  <c r="B3" i="24"/>
  <c r="B7" i="24"/>
  <c r="G11" i="4"/>
  <c r="I13" i="4"/>
  <c r="G14" i="4"/>
  <c r="C25" i="8"/>
  <c r="D25" i="8"/>
  <c r="M21" i="20" l="1"/>
  <c r="G4" i="19"/>
  <c r="G7" i="19"/>
  <c r="B42" i="1"/>
  <c r="F2" i="19" s="1"/>
  <c r="F2" i="18"/>
  <c r="H16" i="18"/>
  <c r="H18" i="18"/>
  <c r="N29" i="18"/>
  <c r="E39" i="18" s="1"/>
  <c r="C7" i="3" s="1"/>
  <c r="D24" i="8" s="1"/>
  <c r="M19" i="4"/>
  <c r="N19" i="4" s="1"/>
  <c r="M22" i="19"/>
  <c r="M23" i="23"/>
  <c r="M17" i="23"/>
  <c r="N17" i="23" s="1"/>
  <c r="B67" i="1"/>
  <c r="F7" i="20" s="1"/>
  <c r="B64" i="1"/>
  <c r="F4" i="20" s="1"/>
  <c r="B74" i="1"/>
  <c r="F14" i="20" s="1"/>
  <c r="B71" i="1"/>
  <c r="F11" i="20" s="1"/>
  <c r="B65" i="1"/>
  <c r="F5" i="20" s="1"/>
  <c r="B72" i="1"/>
  <c r="F12" i="20" s="1"/>
  <c r="I12" i="20" s="1"/>
  <c r="B69" i="1"/>
  <c r="F9" i="20" s="1"/>
  <c r="B66" i="1"/>
  <c r="F6" i="20" s="1"/>
  <c r="B63" i="1"/>
  <c r="F3" i="20" s="1"/>
  <c r="B73" i="1"/>
  <c r="F13" i="20" s="1"/>
  <c r="B70" i="1"/>
  <c r="F10" i="20" s="1"/>
  <c r="B68" i="1"/>
  <c r="F8" i="20" s="1"/>
  <c r="G8" i="20" s="1"/>
  <c r="G5" i="4"/>
  <c r="M5" i="4" s="1"/>
  <c r="B5" i="24"/>
  <c r="H18" i="4"/>
  <c r="H22" i="4"/>
  <c r="M22" i="4" s="1"/>
  <c r="J22" i="23"/>
  <c r="M16" i="20"/>
  <c r="H22" i="20"/>
  <c r="J24" i="19"/>
  <c r="J24" i="4"/>
  <c r="B9" i="24"/>
  <c r="B10" i="24"/>
  <c r="J22" i="19"/>
  <c r="J20" i="4"/>
  <c r="M20" i="4" s="1"/>
  <c r="G26" i="4"/>
  <c r="H23" i="18"/>
  <c r="M23" i="18" s="1"/>
  <c r="N23" i="18" s="1"/>
  <c r="J22" i="18"/>
  <c r="H17" i="18"/>
  <c r="H17" i="19"/>
  <c r="M17" i="19" s="1"/>
  <c r="N17" i="19" s="1"/>
  <c r="H21" i="19"/>
  <c r="H23" i="19"/>
  <c r="J23" i="20"/>
  <c r="J21" i="23"/>
  <c r="H18" i="23"/>
  <c r="H16" i="4"/>
  <c r="B14" i="24"/>
  <c r="G12" i="19"/>
  <c r="G12" i="18"/>
  <c r="J21" i="18"/>
  <c r="G12" i="4"/>
  <c r="M12" i="4" s="1"/>
  <c r="G7" i="4"/>
  <c r="M7" i="4" s="1"/>
  <c r="G13" i="19"/>
  <c r="M13" i="19" s="1"/>
  <c r="M3" i="4"/>
  <c r="I11" i="4"/>
  <c r="M11" i="4" s="1"/>
  <c r="G6" i="19"/>
  <c r="M6" i="19" s="1"/>
  <c r="G10" i="19"/>
  <c r="I10" i="19"/>
  <c r="G10" i="18"/>
  <c r="I8" i="19"/>
  <c r="G8" i="19"/>
  <c r="J24" i="23"/>
  <c r="M24" i="23" s="1"/>
  <c r="J24" i="20"/>
  <c r="M24" i="20" s="1"/>
  <c r="G3" i="19"/>
  <c r="M3" i="19" s="1"/>
  <c r="G5" i="19"/>
  <c r="M5" i="19" s="1"/>
  <c r="G11" i="19"/>
  <c r="G14" i="19"/>
  <c r="J24" i="18"/>
  <c r="M24" i="18" s="1"/>
  <c r="I8" i="4"/>
  <c r="I10" i="4"/>
  <c r="I14" i="4"/>
  <c r="M14" i="4" s="1"/>
  <c r="I9" i="4"/>
  <c r="E17" i="17"/>
  <c r="C34" i="14"/>
  <c r="B32" i="16"/>
  <c r="B31" i="16"/>
  <c r="C23" i="24"/>
  <c r="B6" i="24"/>
  <c r="B8" i="24"/>
  <c r="B2" i="24"/>
  <c r="N23" i="23"/>
  <c r="N18" i="20"/>
  <c r="N17" i="20"/>
  <c r="N21" i="20"/>
  <c r="H23" i="4"/>
  <c r="M23" i="4" s="1"/>
  <c r="H21" i="4"/>
  <c r="H17" i="4"/>
  <c r="M17" i="4" s="1"/>
  <c r="G13" i="4"/>
  <c r="M13" i="4" s="1"/>
  <c r="G10" i="4"/>
  <c r="G8" i="4"/>
  <c r="G6" i="4"/>
  <c r="M6" i="4" s="1"/>
  <c r="G4" i="4"/>
  <c r="M4" i="4" s="1"/>
  <c r="G9" i="4"/>
  <c r="G5" i="3"/>
  <c r="C23" i="8"/>
  <c r="I23" i="8" s="1"/>
  <c r="G8" i="3"/>
  <c r="G2" i="4"/>
  <c r="M2" i="4" s="1"/>
  <c r="G4" i="3"/>
  <c r="G9" i="3"/>
  <c r="I21" i="8"/>
  <c r="I22" i="8"/>
  <c r="I25" i="8"/>
  <c r="I29" i="8"/>
  <c r="M7" i="19" l="1"/>
  <c r="M4" i="19"/>
  <c r="N4" i="19" s="1"/>
  <c r="G2" i="19"/>
  <c r="M2" i="19" s="1"/>
  <c r="N29" i="19"/>
  <c r="E39" i="19" s="1"/>
  <c r="D7" i="3" s="1"/>
  <c r="E24" i="8" s="1"/>
  <c r="B62" i="1"/>
  <c r="F2" i="20" s="1"/>
  <c r="M8" i="4"/>
  <c r="M9" i="4"/>
  <c r="N9" i="4" s="1"/>
  <c r="M21" i="19"/>
  <c r="N21" i="19" s="1"/>
  <c r="M18" i="4"/>
  <c r="N18" i="4" s="1"/>
  <c r="M21" i="18"/>
  <c r="N21" i="18" s="1"/>
  <c r="N29" i="23"/>
  <c r="E39" i="23" s="1"/>
  <c r="F7" i="3" s="1"/>
  <c r="H24" i="8" s="1"/>
  <c r="M16" i="23"/>
  <c r="N16" i="23" s="1"/>
  <c r="M18" i="18"/>
  <c r="N18" i="18" s="1"/>
  <c r="N29" i="20"/>
  <c r="E39" i="20" s="1"/>
  <c r="E7" i="3" s="1"/>
  <c r="G24" i="8" s="1"/>
  <c r="N24" i="18"/>
  <c r="M17" i="18"/>
  <c r="N17" i="18" s="1"/>
  <c r="N22" i="19"/>
  <c r="N29" i="4"/>
  <c r="B29" i="16" s="1"/>
  <c r="M22" i="23"/>
  <c r="N22" i="23" s="1"/>
  <c r="M16" i="18"/>
  <c r="N16" i="18" s="1"/>
  <c r="N24" i="20"/>
  <c r="M16" i="4"/>
  <c r="N16" i="4" s="1"/>
  <c r="N16" i="20"/>
  <c r="M21" i="4"/>
  <c r="N21" i="4" s="1"/>
  <c r="M18" i="23"/>
  <c r="N18" i="23" s="1"/>
  <c r="M23" i="19"/>
  <c r="N23" i="19" s="1"/>
  <c r="N20" i="4"/>
  <c r="M22" i="20"/>
  <c r="N22" i="20" s="1"/>
  <c r="M16" i="19"/>
  <c r="N16" i="19" s="1"/>
  <c r="M21" i="23"/>
  <c r="N21" i="23" s="1"/>
  <c r="M24" i="4"/>
  <c r="N24" i="4" s="1"/>
  <c r="M24" i="19"/>
  <c r="N24" i="19" s="1"/>
  <c r="M23" i="20"/>
  <c r="N23" i="20" s="1"/>
  <c r="M22" i="18"/>
  <c r="N22" i="18" s="1"/>
  <c r="M18" i="19"/>
  <c r="N18" i="19" s="1"/>
  <c r="G12" i="20"/>
  <c r="M12" i="20" s="1"/>
  <c r="N12" i="20" s="1"/>
  <c r="B90" i="1"/>
  <c r="F10" i="23" s="1"/>
  <c r="B83" i="1"/>
  <c r="F3" i="23" s="1"/>
  <c r="H3" i="23" s="1"/>
  <c r="B89" i="1"/>
  <c r="F9" i="23" s="1"/>
  <c r="B85" i="1"/>
  <c r="F5" i="23" s="1"/>
  <c r="H5" i="23" s="1"/>
  <c r="B94" i="1"/>
  <c r="F14" i="23" s="1"/>
  <c r="B93" i="1"/>
  <c r="F13" i="23" s="1"/>
  <c r="B86" i="1"/>
  <c r="F6" i="23" s="1"/>
  <c r="H6" i="23" s="1"/>
  <c r="B92" i="1"/>
  <c r="F12" i="23" s="1"/>
  <c r="B91" i="1"/>
  <c r="F11" i="23" s="1"/>
  <c r="B84" i="1"/>
  <c r="F4" i="23" s="1"/>
  <c r="H4" i="23" s="1"/>
  <c r="M10" i="19"/>
  <c r="N10" i="19" s="1"/>
  <c r="B87" i="1"/>
  <c r="F7" i="23" s="1"/>
  <c r="H7" i="23" s="1"/>
  <c r="B88" i="1"/>
  <c r="F8" i="23" s="1"/>
  <c r="M11" i="19"/>
  <c r="N11" i="19" s="1"/>
  <c r="M12" i="19"/>
  <c r="N12" i="19" s="1"/>
  <c r="M12" i="18"/>
  <c r="N12" i="18" s="1"/>
  <c r="M10" i="4"/>
  <c r="N10" i="4" s="1"/>
  <c r="M8" i="19"/>
  <c r="M14" i="19"/>
  <c r="N14" i="19" s="1"/>
  <c r="N12" i="4"/>
  <c r="N6" i="4"/>
  <c r="N4" i="4"/>
  <c r="N13" i="4"/>
  <c r="N14" i="4"/>
  <c r="N11" i="4"/>
  <c r="B11" i="24"/>
  <c r="N5" i="4"/>
  <c r="B13" i="24"/>
  <c r="G2" i="18"/>
  <c r="M2" i="18" s="1"/>
  <c r="N7" i="4"/>
  <c r="I10" i="18"/>
  <c r="M10" i="18" s="1"/>
  <c r="G26" i="18"/>
  <c r="I8" i="20"/>
  <c r="M8" i="20" s="1"/>
  <c r="G8" i="18"/>
  <c r="I8" i="18"/>
  <c r="N24" i="23"/>
  <c r="G3" i="18"/>
  <c r="G5" i="18"/>
  <c r="M5" i="18" s="1"/>
  <c r="I11" i="18"/>
  <c r="G11" i="18"/>
  <c r="I14" i="18"/>
  <c r="G14" i="18"/>
  <c r="G7" i="18"/>
  <c r="M7" i="18" s="1"/>
  <c r="G4" i="18"/>
  <c r="G6" i="18"/>
  <c r="M6" i="18" s="1"/>
  <c r="G13" i="18"/>
  <c r="I13" i="18"/>
  <c r="N22" i="4"/>
  <c r="N23" i="4"/>
  <c r="N17" i="4"/>
  <c r="B2" i="3"/>
  <c r="C19" i="8" s="1"/>
  <c r="B27" i="16"/>
  <c r="N7" i="19"/>
  <c r="N5" i="19"/>
  <c r="N3" i="19"/>
  <c r="N3" i="4"/>
  <c r="B12" i="24"/>
  <c r="N13" i="19"/>
  <c r="N6" i="19"/>
  <c r="G6" i="3"/>
  <c r="C26" i="8"/>
  <c r="I26" i="8" s="1"/>
  <c r="B17" i="24" l="1"/>
  <c r="C19" i="24" s="1"/>
  <c r="E39" i="4"/>
  <c r="B7" i="3" s="1"/>
  <c r="C24" i="8" s="1"/>
  <c r="I24" i="8" s="1"/>
  <c r="G2" i="20"/>
  <c r="M2" i="20" s="1"/>
  <c r="N2" i="20" s="1"/>
  <c r="B82" i="1"/>
  <c r="F2" i="23" s="1"/>
  <c r="H2" i="23" s="1"/>
  <c r="I12" i="23"/>
  <c r="G12" i="23"/>
  <c r="M8" i="18"/>
  <c r="N8" i="18" s="1"/>
  <c r="M3" i="18"/>
  <c r="N3" i="18" s="1"/>
  <c r="M13" i="18"/>
  <c r="N13" i="18" s="1"/>
  <c r="M14" i="18"/>
  <c r="N14" i="18" s="1"/>
  <c r="M4" i="18"/>
  <c r="N4" i="18" s="1"/>
  <c r="M11" i="18"/>
  <c r="N11" i="18" s="1"/>
  <c r="N10" i="18"/>
  <c r="I13" i="23"/>
  <c r="G13" i="23"/>
  <c r="N2" i="4"/>
  <c r="J26" i="4"/>
  <c r="N2" i="19"/>
  <c r="N2" i="18"/>
  <c r="C2" i="3"/>
  <c r="D19" i="8" s="1"/>
  <c r="N5" i="18"/>
  <c r="N7" i="18"/>
  <c r="N6" i="18"/>
  <c r="G10" i="23"/>
  <c r="I10" i="23"/>
  <c r="G10" i="20"/>
  <c r="I10" i="20"/>
  <c r="G26" i="19"/>
  <c r="I9" i="18"/>
  <c r="G9" i="18"/>
  <c r="G8" i="23"/>
  <c r="I8" i="23"/>
  <c r="N8" i="20"/>
  <c r="N8" i="19"/>
  <c r="N8" i="4"/>
  <c r="G5" i="23"/>
  <c r="M5" i="23" s="1"/>
  <c r="G11" i="23"/>
  <c r="I11" i="23"/>
  <c r="G14" i="23"/>
  <c r="I14" i="23"/>
  <c r="G3" i="23"/>
  <c r="G6" i="23"/>
  <c r="M6" i="23" s="1"/>
  <c r="G4" i="23"/>
  <c r="G7" i="23"/>
  <c r="M7" i="23" s="1"/>
  <c r="G5" i="20"/>
  <c r="M5" i="20" s="1"/>
  <c r="G11" i="20"/>
  <c r="I11" i="20"/>
  <c r="G14" i="20"/>
  <c r="I14" i="20"/>
  <c r="G3" i="20"/>
  <c r="G6" i="20"/>
  <c r="M6" i="20" s="1"/>
  <c r="I13" i="20"/>
  <c r="G13" i="20"/>
  <c r="G4" i="20"/>
  <c r="G7" i="20"/>
  <c r="M7" i="20" s="1"/>
  <c r="G7" i="3" l="1"/>
  <c r="G2" i="23"/>
  <c r="M2" i="23" s="1"/>
  <c r="N2" i="23" s="1"/>
  <c r="E64" i="4"/>
  <c r="M14" i="23"/>
  <c r="N14" i="23" s="1"/>
  <c r="M8" i="23"/>
  <c r="M3" i="20"/>
  <c r="M11" i="20"/>
  <c r="N11" i="20" s="1"/>
  <c r="M4" i="23"/>
  <c r="N4" i="23" s="1"/>
  <c r="M10" i="23"/>
  <c r="N10" i="23" s="1"/>
  <c r="M12" i="23"/>
  <c r="N12" i="23" s="1"/>
  <c r="M4" i="20"/>
  <c r="N4" i="20" s="1"/>
  <c r="M3" i="23"/>
  <c r="N3" i="23" s="1"/>
  <c r="M11" i="23"/>
  <c r="N11" i="23" s="1"/>
  <c r="M13" i="23"/>
  <c r="N13" i="23" s="1"/>
  <c r="M13" i="20"/>
  <c r="N13" i="20" s="1"/>
  <c r="M14" i="20"/>
  <c r="N14" i="20" s="1"/>
  <c r="M9" i="18"/>
  <c r="N9" i="18" s="1"/>
  <c r="M10" i="20"/>
  <c r="N10" i="20" s="1"/>
  <c r="N6" i="23"/>
  <c r="N5" i="20"/>
  <c r="I9" i="19"/>
  <c r="D2" i="3"/>
  <c r="E19" i="8" s="1"/>
  <c r="G9" i="19"/>
  <c r="G26" i="20"/>
  <c r="G26" i="23"/>
  <c r="N7" i="20"/>
  <c r="N7" i="23"/>
  <c r="N6" i="20"/>
  <c r="B3" i="3"/>
  <c r="B28" i="16"/>
  <c r="E65" i="4" l="1"/>
  <c r="B11" i="3" s="1"/>
  <c r="E66" i="4"/>
  <c r="M9" i="19"/>
  <c r="J26" i="18"/>
  <c r="C3" i="3" s="1"/>
  <c r="C10" i="3" s="1"/>
  <c r="N3" i="20"/>
  <c r="G9" i="23"/>
  <c r="I9" i="23"/>
  <c r="F2" i="3"/>
  <c r="H19" i="8" s="1"/>
  <c r="G9" i="20"/>
  <c r="I9" i="20"/>
  <c r="E2" i="3"/>
  <c r="G19" i="8" s="1"/>
  <c r="N8" i="23"/>
  <c r="N5" i="23"/>
  <c r="B10" i="3"/>
  <c r="C20" i="8"/>
  <c r="C27" i="8" s="1"/>
  <c r="B39" i="16" l="1"/>
  <c r="B42" i="16" s="1"/>
  <c r="C41" i="16" s="1"/>
  <c r="E67" i="4"/>
  <c r="B10" i="16" s="1"/>
  <c r="B22" i="16" s="1"/>
  <c r="C10" i="16" s="1"/>
  <c r="C26" i="24"/>
  <c r="C40" i="24" s="1"/>
  <c r="B38" i="24"/>
  <c r="B40" i="24" s="1"/>
  <c r="C28" i="8"/>
  <c r="C30" i="8" s="1"/>
  <c r="M9" i="20"/>
  <c r="M9" i="23"/>
  <c r="J26" i="19"/>
  <c r="E64" i="19" s="1"/>
  <c r="D20" i="8"/>
  <c r="D27" i="8" s="1"/>
  <c r="I19" i="8"/>
  <c r="E64" i="18"/>
  <c r="G2" i="3"/>
  <c r="N9" i="19"/>
  <c r="J26" i="20"/>
  <c r="E66" i="19" l="1"/>
  <c r="E65" i="19"/>
  <c r="E66" i="18"/>
  <c r="E65" i="18"/>
  <c r="C11" i="3" s="1"/>
  <c r="C40" i="16"/>
  <c r="C33" i="16"/>
  <c r="C28" i="16"/>
  <c r="C37" i="16"/>
  <c r="C31" i="16"/>
  <c r="C34" i="16"/>
  <c r="C39" i="16"/>
  <c r="C36" i="16"/>
  <c r="C29" i="16"/>
  <c r="C32" i="16"/>
  <c r="C42" i="16"/>
  <c r="C35" i="16"/>
  <c r="C27" i="16"/>
  <c r="C30" i="16"/>
  <c r="D11" i="3"/>
  <c r="E28" i="8" s="1"/>
  <c r="B12" i="3"/>
  <c r="D3" i="3"/>
  <c r="D10" i="3" s="1"/>
  <c r="N9" i="23"/>
  <c r="J26" i="23"/>
  <c r="N9" i="20"/>
  <c r="C8" i="16"/>
  <c r="B43" i="16"/>
  <c r="C9" i="16"/>
  <c r="C21" i="16"/>
  <c r="C20" i="16"/>
  <c r="C16" i="16"/>
  <c r="C14" i="16"/>
  <c r="C13" i="16"/>
  <c r="C19" i="16"/>
  <c r="C18" i="16"/>
  <c r="C15" i="16"/>
  <c r="C12" i="16"/>
  <c r="C17" i="16"/>
  <c r="C11" i="16"/>
  <c r="E67" i="19" l="1"/>
  <c r="E67" i="18"/>
  <c r="E20" i="8"/>
  <c r="E27" i="8" s="1"/>
  <c r="E30" i="8" s="1"/>
  <c r="D28" i="8"/>
  <c r="D30" i="8" s="1"/>
  <c r="E64" i="23"/>
  <c r="F3" i="3"/>
  <c r="D12" i="3"/>
  <c r="E3" i="3"/>
  <c r="E64" i="20"/>
  <c r="E66" i="23" l="1"/>
  <c r="E65" i="23"/>
  <c r="E66" i="20"/>
  <c r="E65" i="20"/>
  <c r="C12" i="3"/>
  <c r="F10" i="3"/>
  <c r="H20" i="8"/>
  <c r="H27" i="8" s="1"/>
  <c r="G20" i="8"/>
  <c r="E10" i="3"/>
  <c r="G3" i="3"/>
  <c r="G10" i="3" s="1"/>
  <c r="F11" i="3" l="1"/>
  <c r="H28" i="8" s="1"/>
  <c r="E67" i="23"/>
  <c r="E11" i="3"/>
  <c r="G28" i="8" s="1"/>
  <c r="E67" i="20"/>
  <c r="G27" i="8"/>
  <c r="I20" i="8"/>
  <c r="I27" i="8" s="1"/>
  <c r="F12" i="3" l="1"/>
  <c r="E12" i="3"/>
  <c r="G11" i="3"/>
  <c r="G12" i="3" s="1"/>
  <c r="G30" i="8"/>
  <c r="I28" i="8"/>
  <c r="I30" i="8" s="1"/>
  <c r="H30" i="8"/>
</calcChain>
</file>

<file path=xl/sharedStrings.xml><?xml version="1.0" encoding="utf-8"?>
<sst xmlns="http://schemas.openxmlformats.org/spreadsheetml/2006/main" count="949" uniqueCount="379">
  <si>
    <t>Salary</t>
  </si>
  <si>
    <t>Fringe Benefits</t>
  </si>
  <si>
    <t>Travel</t>
  </si>
  <si>
    <t>Equipment</t>
  </si>
  <si>
    <t>Supplies</t>
  </si>
  <si>
    <t>Contractual</t>
  </si>
  <si>
    <t>Construction</t>
  </si>
  <si>
    <t>Other</t>
  </si>
  <si>
    <t>Total Direct Costs</t>
  </si>
  <si>
    <t>Indirect Costs</t>
  </si>
  <si>
    <t>Total Costs</t>
  </si>
  <si>
    <t>Project Year 1</t>
  </si>
  <si>
    <t>Project Year 2</t>
  </si>
  <si>
    <t>Project Year 3</t>
  </si>
  <si>
    <t>Project Year 4</t>
  </si>
  <si>
    <t>Project Year 5</t>
  </si>
  <si>
    <t>Personnel</t>
  </si>
  <si>
    <t>Total</t>
  </si>
  <si>
    <t>Communication services - Telephones</t>
  </si>
  <si>
    <t>Postage/parcel services</t>
  </si>
  <si>
    <t>Field trip buses</t>
  </si>
  <si>
    <t>Textbooks/workbooks</t>
  </si>
  <si>
    <t>Standardized testing materials</t>
  </si>
  <si>
    <t>Dues &amp; professional memberships</t>
  </si>
  <si>
    <t>FTE</t>
  </si>
  <si>
    <t>U. S. DEPARTMENT OF EDUCATION</t>
  </si>
  <si>
    <t xml:space="preserve">  OMB Control Number:</t>
  </si>
  <si>
    <t>BUDGET INFORMATION</t>
  </si>
  <si>
    <t>NON-CONSTRUCTION PROGRAMS</t>
  </si>
  <si>
    <t xml:space="preserve">  Expiration Date:</t>
  </si>
  <si>
    <t>Name of Institution/Organization</t>
  </si>
  <si>
    <t xml:space="preserve">  Applicants requesting funding for only one lyear shold complete the column under</t>
  </si>
  <si>
    <t xml:space="preserve">  "Project year 1."  Applicants requesting funding for multi-year grants should complete</t>
  </si>
  <si>
    <t xml:space="preserve">  all applicable columns.  Please read all instructions before completing form.</t>
  </si>
  <si>
    <t>SECTION A - BUDGET SUMMARY</t>
  </si>
  <si>
    <t>U.S. DEPARTMENT OF EDUCATION FUNDS</t>
  </si>
  <si>
    <t>Budget Categories</t>
  </si>
  <si>
    <t>(a)</t>
  </si>
  <si>
    <t>(b)</t>
  </si>
  <si>
    <t>(c)</t>
  </si>
  <si>
    <t>(d)</t>
  </si>
  <si>
    <t>(e)</t>
  </si>
  <si>
    <t>(f)</t>
  </si>
  <si>
    <t xml:space="preserve">  1.  Personnel</t>
  </si>
  <si>
    <t xml:space="preserve">  2.  Fringe Benefits</t>
  </si>
  <si>
    <t xml:space="preserve">  3.  Travel</t>
  </si>
  <si>
    <t xml:space="preserve">  4.  Equipment</t>
  </si>
  <si>
    <t xml:space="preserve">  5.  Supplies</t>
  </si>
  <si>
    <t xml:space="preserve">  6.  Contractual</t>
  </si>
  <si>
    <t xml:space="preserve">  7.  Consturction</t>
  </si>
  <si>
    <t xml:space="preserve">  8.  Other</t>
  </si>
  <si>
    <t xml:space="preserve">  9.  Total Direct Costs   (lines 1-8)</t>
  </si>
  <si>
    <t xml:space="preserve">  10.  Indirect Costs</t>
  </si>
  <si>
    <t xml:space="preserve">  11.  Training Stipends</t>
  </si>
  <si>
    <t>ED Form No. 524</t>
  </si>
  <si>
    <r>
      <t xml:space="preserve">  12.  Total Costs         </t>
    </r>
    <r>
      <rPr>
        <sz val="10"/>
        <rFont val="Times New Roman"/>
        <family val="1"/>
      </rPr>
      <t>(lines 9-11)</t>
    </r>
  </si>
  <si>
    <t>Saint Paul Public Schools - ISD #625</t>
  </si>
  <si>
    <t>Year 1</t>
  </si>
  <si>
    <t>Year 2</t>
  </si>
  <si>
    <t>Year 3</t>
  </si>
  <si>
    <t>Year 4</t>
  </si>
  <si>
    <t>Year 5</t>
  </si>
  <si>
    <t>Employee Type</t>
  </si>
  <si>
    <t>Assignment</t>
  </si>
  <si>
    <t>Licensed Teaching Staff</t>
  </si>
  <si>
    <t>Curriculum Writing</t>
  </si>
  <si>
    <t>Interview Rate</t>
  </si>
  <si>
    <t>Saturday School</t>
  </si>
  <si>
    <t>Staff Development</t>
  </si>
  <si>
    <t>Strategic Planning</t>
  </si>
  <si>
    <t>Tutoring – at school location</t>
  </si>
  <si>
    <t>Workshop Attendance</t>
  </si>
  <si>
    <t>Workshop Presentor</t>
  </si>
  <si>
    <t>Extended Contract</t>
  </si>
  <si>
    <t>Regular Rate of Pay</t>
  </si>
  <si>
    <t>Any extension beyond the normal work year either at the beginning of the school year or at the end will be paid on a two week lag.  No exception!</t>
  </si>
  <si>
    <t>Monday - Friday (during the day)</t>
  </si>
  <si>
    <t>$9.80/hour</t>
  </si>
  <si>
    <t>$11.50/hour</t>
  </si>
  <si>
    <t>Testing &amp; Evaluation</t>
  </si>
  <si>
    <t xml:space="preserve">This applies only to tests processed through Testing and Evaluation Department </t>
  </si>
  <si>
    <t>(Rates are per session not hour)</t>
  </si>
  <si>
    <t>Apprentice</t>
  </si>
  <si>
    <t>$60 per session</t>
  </si>
  <si>
    <t>Trained Proctor</t>
  </si>
  <si>
    <t>$76 per session</t>
  </si>
  <si>
    <t>Site Coordinator - Scoring</t>
  </si>
  <si>
    <t>$100 per session</t>
  </si>
  <si>
    <t>Rates limited to non-current employees only</t>
  </si>
  <si>
    <t>Language or Bilingual Translator</t>
  </si>
  <si>
    <t xml:space="preserve">$26/hour or </t>
  </si>
  <si>
    <t>$31/hour-low incidence</t>
  </si>
  <si>
    <t>Sign Language Interpreters</t>
  </si>
  <si>
    <t>$21/hour - type I</t>
  </si>
  <si>
    <t>$31/hour - type II</t>
  </si>
  <si>
    <t>$41/hour - type III</t>
  </si>
  <si>
    <r>
      <t>Child Care Worker</t>
    </r>
    <r>
      <rPr>
        <sz val="12"/>
        <rFont val="Arial"/>
        <family val="2"/>
      </rPr>
      <t xml:space="preserve"> </t>
    </r>
  </si>
  <si>
    <r>
      <t>Language or Bilingual Interpreter</t>
    </r>
    <r>
      <rPr>
        <sz val="12"/>
        <rFont val="Arial"/>
        <family val="2"/>
      </rPr>
      <t xml:space="preserve"> </t>
    </r>
  </si>
  <si>
    <t>Professional Development (non-work time)</t>
  </si>
  <si>
    <t>Supplies - Inventoried (Portable &amp; Attractive)</t>
  </si>
  <si>
    <t>Instructional Materials - Inventoried (Portable &amp; Attractive)</t>
  </si>
  <si>
    <t>Program Evaluator</t>
  </si>
  <si>
    <t>Management Assistant</t>
  </si>
  <si>
    <t>Budget Clerk</t>
  </si>
  <si>
    <t>Assistant Director</t>
  </si>
  <si>
    <t>FICA @ 7.65%</t>
  </si>
  <si>
    <t>Licensed Administrator</t>
  </si>
  <si>
    <t>Licensed Classroom Teacher</t>
  </si>
  <si>
    <t>Teacher on Special Assignment</t>
  </si>
  <si>
    <t>Administrator - Non Licensed (Program Coordinator)</t>
  </si>
  <si>
    <t>Counselor, Nurse, Social Worker</t>
  </si>
  <si>
    <t>Number of Days</t>
  </si>
  <si>
    <t>Number of Staff</t>
  </si>
  <si>
    <t>Consultant / Contract (Over $25,000 - Federal Only)</t>
  </si>
  <si>
    <t>Travel and Workshops/Conferences</t>
  </si>
  <si>
    <t>Out of State Travel and Conferences - Federal Only</t>
  </si>
  <si>
    <t>Supplies - Office / Staff</t>
  </si>
  <si>
    <t>Instructional supplies - Classroom</t>
  </si>
  <si>
    <t>Food</t>
  </si>
  <si>
    <t>Equipment - not technology ($5,000 unit cost)</t>
  </si>
  <si>
    <t>Technology equipment ($5,000 unit cost)</t>
  </si>
  <si>
    <t>Category</t>
  </si>
  <si>
    <t>Account Code</t>
  </si>
  <si>
    <t>Total Wages</t>
  </si>
  <si>
    <t>Fringe Benefits Total</t>
  </si>
  <si>
    <t>Salary &amp; Benefits Total</t>
  </si>
  <si>
    <t>Health (Per FTE)</t>
  </si>
  <si>
    <t>Number of Hours</t>
  </si>
  <si>
    <t>Daily Rates</t>
  </si>
  <si>
    <t>Hourly Rates</t>
  </si>
  <si>
    <t>http://purchasing.spps.org/uploads/cell_phone_procedure_rev_1.pdf</t>
  </si>
  <si>
    <t>http://businessoffice.spps.org/food_purchases</t>
  </si>
  <si>
    <t>Field Trip Admissions &amp; Fees</t>
  </si>
  <si>
    <t>http://hr.spps.org/uploads/hiring_a_consultant_helpsheet_2.pdf</t>
  </si>
  <si>
    <t>http://printcenter.spps.org/uploads/PCMC_Price_List_July_2010_from_InDd.pdf</t>
  </si>
  <si>
    <t>Snack = $1.50</t>
  </si>
  <si>
    <t>Breakfast = $7.00</t>
  </si>
  <si>
    <t>Lunch = $8.50</t>
  </si>
  <si>
    <t>Dinner = $10.00</t>
  </si>
  <si>
    <t>Per Person cost of food (not to exceed)</t>
  </si>
  <si>
    <t>Number of families likely to need transportation</t>
  </si>
  <si>
    <t>Number of children who will need childcare</t>
  </si>
  <si>
    <t>Length (in hours) of event (e.g. 2.5)</t>
  </si>
  <si>
    <t>Materials to be produced (paper copies)</t>
  </si>
  <si>
    <t>TOTAL ATTENDANCE</t>
  </si>
  <si>
    <t>TOTAL FOOD COST</t>
  </si>
  <si>
    <t>TOTAL TRANSPORTATION COSTS</t>
  </si>
  <si>
    <t>Average cab fare (e.g. $10) one way</t>
  </si>
  <si>
    <t>Step Number</t>
  </si>
  <si>
    <t>TOTAL CHILDCARE COSTS</t>
  </si>
  <si>
    <t>Other (Give away, popcorn machine rental, etc.)</t>
  </si>
  <si>
    <t>TOTAL OTHER COSTS</t>
  </si>
  <si>
    <t>TOTAL EVENT COST</t>
  </si>
  <si>
    <t>Enter information about your event in the green boxes, costs will automatically calculate</t>
  </si>
  <si>
    <t>Number of Nights</t>
  </si>
  <si>
    <t>Airfare</t>
  </si>
  <si>
    <t>Number of Travelers</t>
  </si>
  <si>
    <t>Business Travel, 240 Chester St, Suite 12, Saint Paul, MN 55107, 651-291-8840</t>
  </si>
  <si>
    <t>Corporate Travel Solutions, 5900 Rowland Rd, Minnetonka, MN 55343, 952-746-3570 or 800-444-5028</t>
  </si>
  <si>
    <t>a. Breakfast (Up to $8) - may be claimed if the employee leaves home before 6:00 am or is away from home overnight.</t>
  </si>
  <si>
    <t>b. Lunch (Up to $10) - may be claimed if the employee is in travel status or is away from home overnight.</t>
  </si>
  <si>
    <t>c. Dinner (Up to $17) - may be claimed if employee cannot return home until after 7:00 pm or is away from home overnight.</t>
  </si>
  <si>
    <t>Link to look up Government Lodging Rates</t>
  </si>
  <si>
    <t>Cost of Registration</t>
  </si>
  <si>
    <t>Lodging Cost</t>
  </si>
  <si>
    <t>Meals - Outbound Travel Day</t>
  </si>
  <si>
    <t>Meals - Enter Number of Full Days</t>
  </si>
  <si>
    <t>Meals - Return Travel Day</t>
  </si>
  <si>
    <t>TOTAL COST Per Person</t>
  </si>
  <si>
    <t>Number of adults to provide care (5:1 ratio)</t>
  </si>
  <si>
    <t>(equals Step 1 x Step 2 x Step 3)</t>
  </si>
  <si>
    <t>(equals attendance x Step 4)</t>
  </si>
  <si>
    <t>(equals Step 5 x Step 6)</t>
  </si>
  <si>
    <t>(equals Step 7 divided by 5 x Step 8 x $9.80 + benefits)</t>
  </si>
  <si>
    <t>(equals Step 9 plus Step 10)</t>
  </si>
  <si>
    <t>(equals sum of all yellow boxes)</t>
  </si>
  <si>
    <t>Number of students/families to be invited</t>
  </si>
  <si>
    <t>Estimated percentage who will attend (e.g. 50%)</t>
  </si>
  <si>
    <t>Average number per invite who will attend (e.g. 3)</t>
  </si>
  <si>
    <t>Enter the number of persons who will go on each trip</t>
  </si>
  <si>
    <t>Enter the cost of registration to attend the conference or event</t>
  </si>
  <si>
    <t>Enter the cost of airfare, add any fees like bag check</t>
  </si>
  <si>
    <t>Instructions</t>
  </si>
  <si>
    <t>Help</t>
  </si>
  <si>
    <t>Call Travel Agencies below or lookup online http://www.delta.com/</t>
  </si>
  <si>
    <t>Enter the number of nights spent in hotel</t>
  </si>
  <si>
    <t xml:space="preserve">See Meal Allowances Below; assume dinner only </t>
  </si>
  <si>
    <t>Enter the number of days travelers will be away.  Meal will calculate for each day at $35</t>
  </si>
  <si>
    <t xml:space="preserve">See Meal Allowances Below; assume breakfast only </t>
  </si>
  <si>
    <t>TOTAL COST for All Travelers</t>
  </si>
  <si>
    <t>Enter the nightly cost of lodging (include taxes if possible)</t>
  </si>
  <si>
    <t>TRAVEL AGENCIES</t>
  </si>
  <si>
    <t>Cost Item</t>
  </si>
  <si>
    <t>MEAL ALLOWANCES</t>
  </si>
  <si>
    <t>Use Travel Planning Worksheet Below</t>
  </si>
  <si>
    <t>http://connect.spps.org/it_procurement_catalog.html</t>
  </si>
  <si>
    <t xml:space="preserve">*Other Hourly Rates are available on the Supplemental Pay tab.  </t>
  </si>
  <si>
    <t>http://hr.spps.org/uploads/suppl_pay_form_pkt_2.pdf</t>
  </si>
  <si>
    <t>This is not a likely expense</t>
  </si>
  <si>
    <t>Substitute teachers</t>
  </si>
  <si>
    <t>Item</t>
  </si>
  <si>
    <t>Cost</t>
  </si>
  <si>
    <t>Links to Help</t>
  </si>
  <si>
    <t>Estimate $150 for 1/2 day and $300 for all day per 50 children</t>
  </si>
  <si>
    <t>Conusltant / Contract:</t>
  </si>
  <si>
    <t>Total Salary/Wages:</t>
  </si>
  <si>
    <t>Total Benefits:</t>
  </si>
  <si>
    <t>Fees for Service (Contractual) Subtotal</t>
  </si>
  <si>
    <t>Travel Subtotal</t>
  </si>
  <si>
    <t>Equipment Subtotal</t>
  </si>
  <si>
    <t>Supplies Subtotal</t>
  </si>
  <si>
    <t>Other Subtotal</t>
  </si>
  <si>
    <t>Direct Costs Subtotal</t>
  </si>
  <si>
    <t>Enter only the amount of the contract in excess of $25,000</t>
  </si>
  <si>
    <t>Salaried Positions</t>
  </si>
  <si>
    <t>Personnel and Benefits</t>
  </si>
  <si>
    <t>Interpreter Services (spoken)</t>
  </si>
  <si>
    <t>Translation Services (written)</t>
  </si>
  <si>
    <t>Subtotal</t>
  </si>
  <si>
    <t>Direct Costs</t>
  </si>
  <si>
    <t>Required on all public grants and all private grants over $100,000 unless prohibited</t>
  </si>
  <si>
    <t>This is not a likely expense - Computers and Sofware are supplies</t>
  </si>
  <si>
    <t>Instructional Materials - Classroom</t>
  </si>
  <si>
    <t>Textbooks/Workbooks</t>
  </si>
  <si>
    <t>Standardized Testing Materials</t>
  </si>
  <si>
    <t>Event Planner</t>
  </si>
  <si>
    <t>Source</t>
  </si>
  <si>
    <t>Amount</t>
  </si>
  <si>
    <t>Support</t>
  </si>
  <si>
    <t>Government grants</t>
  </si>
  <si>
    <t>Foundations</t>
  </si>
  <si>
    <t>Corporations</t>
  </si>
  <si>
    <t>United Way or other federated campaigns</t>
  </si>
  <si>
    <t>Individual contributions</t>
  </si>
  <si>
    <t>Fundraising events and products</t>
  </si>
  <si>
    <t>In-kind support</t>
  </si>
  <si>
    <t>Revenue</t>
  </si>
  <si>
    <t>Government contracts</t>
  </si>
  <si>
    <t>Earned income</t>
  </si>
  <si>
    <t>Other (specify)</t>
  </si>
  <si>
    <t>Total Income</t>
  </si>
  <si>
    <t xml:space="preserve">Salaries and wages </t>
  </si>
  <si>
    <t>Insurance, benefits and other related taxes</t>
  </si>
  <si>
    <t>Consultants and professional fees</t>
  </si>
  <si>
    <t>Printing and copying</t>
  </si>
  <si>
    <t>Telephone and fax</t>
  </si>
  <si>
    <t>Postage and delivery</t>
  </si>
  <si>
    <t>In-kind expenses</t>
  </si>
  <si>
    <t>Difference (Income less Expense)</t>
  </si>
  <si>
    <t>Public</t>
  </si>
  <si>
    <t>Private</t>
  </si>
  <si>
    <t>Account</t>
  </si>
  <si>
    <t>TOTAL</t>
  </si>
  <si>
    <t>% of Total Income</t>
  </si>
  <si>
    <t>% of Total Expenses</t>
  </si>
  <si>
    <t>PROJECT TITLE</t>
  </si>
  <si>
    <t>PROJECT START DATE:</t>
  </si>
  <si>
    <t xml:space="preserve">PROJECT END DATE: </t>
  </si>
  <si>
    <t>INCOME</t>
  </si>
  <si>
    <t>EXPENSES</t>
  </si>
  <si>
    <t>Total Expenses</t>
  </si>
  <si>
    <t>Dues and Professional Memberships</t>
  </si>
  <si>
    <t>Food Expenses Planning Worksheet</t>
  </si>
  <si>
    <t>Event Name</t>
  </si>
  <si>
    <t>Amount Per Person</t>
  </si>
  <si>
    <t>Event Repeats</t>
  </si>
  <si>
    <t>After School Snack</t>
  </si>
  <si>
    <t>Total Cost</t>
  </si>
  <si>
    <t>Family Night Dinner</t>
  </si>
  <si>
    <t>Number to Feed</t>
  </si>
  <si>
    <t>GRAND TOTAL</t>
  </si>
  <si>
    <t>Advisory Meetings</t>
  </si>
  <si>
    <t>Per Person cost of food may not exceed)</t>
  </si>
  <si>
    <t>NOTE: This worksheet will only use information from Year 1</t>
  </si>
  <si>
    <t>http://businessoffice.spps.org/equipment_portable_attractive_supplies_and_supplies</t>
  </si>
  <si>
    <t>(Use three as default = student plus one parent plus one other)</t>
  </si>
  <si>
    <t>Enter this amount under Other - Food on Budget Worksheet</t>
  </si>
  <si>
    <t>Enter this amount under Travel on Budget Worksheet</t>
  </si>
  <si>
    <t>Enter this number on Budget Worksheet - Childare number of staff</t>
  </si>
  <si>
    <t>Enter this number on Budget Worksheet - Childcare hours</t>
  </si>
  <si>
    <t>Enter this number (likely supply costs) on Budget Worksheet</t>
  </si>
  <si>
    <t>Enter this number on Budget Worksheet - Travel</t>
  </si>
  <si>
    <t>Lodging Taxes</t>
  </si>
  <si>
    <t>Try Googling "sales tax rate in [st. paul mn] for lodging"</t>
  </si>
  <si>
    <t>Indirect Costs at 6.9%</t>
  </si>
  <si>
    <t>Trip #1 - Chicago</t>
  </si>
  <si>
    <t>Trip #2 - DC</t>
  </si>
  <si>
    <t>PERA @ 7.5%</t>
  </si>
  <si>
    <t>Childcare - Mon-Fri Daytime (1 adult per 5 children)</t>
  </si>
  <si>
    <t>Childcare - Evenings &amp; Weekends (1 adult per 5 children)</t>
  </si>
  <si>
    <t>Evenings and Saturdays</t>
  </si>
  <si>
    <t xml:space="preserve">$22/hour or </t>
  </si>
  <si>
    <t>$27/hour-low incidence</t>
  </si>
  <si>
    <t>Research Analyst</t>
  </si>
  <si>
    <t>INDIRECT</t>
  </si>
  <si>
    <t xml:space="preserve">EQUIPMENT Equipment </t>
  </si>
  <si>
    <t xml:space="preserve">FRINGE_FTE Fringe Benefits - FTE Based </t>
  </si>
  <si>
    <t xml:space="preserve">FRINGE_PERCENT Fringe Benefits - Percentage B </t>
  </si>
  <si>
    <t xml:space="preserve">INT EVAL Internal Evaluator </t>
  </si>
  <si>
    <t xml:space="preserve">OTHER Other </t>
  </si>
  <si>
    <t xml:space="preserve">PERSON_ADDSTI Personnel - Additional Stipend </t>
  </si>
  <si>
    <t xml:space="preserve">PERSON_ADMIN Personnel - Administration </t>
  </si>
  <si>
    <t xml:space="preserve">PERSON_LIC Personnel - Licensed </t>
  </si>
  <si>
    <t xml:space="preserve">PERSON_UNLIC Personnel - Unlicensed </t>
  </si>
  <si>
    <t xml:space="preserve">POSTAGE_SHIP Postage &amp; Shipping </t>
  </si>
  <si>
    <t xml:space="preserve">PRINT_COPY Printing &amp; Copying </t>
  </si>
  <si>
    <t xml:space="preserve">STUDENT_TRNSPRT Student Transportation </t>
  </si>
  <si>
    <t xml:space="preserve">SUB&lt;25 Contractual $25,000 or less pe </t>
  </si>
  <si>
    <t xml:space="preserve">SUB&gt;25 Contractual- Greater than $25K </t>
  </si>
  <si>
    <t xml:space="preserve">SUPPLIES_STAFF Supplies - Staff </t>
  </si>
  <si>
    <t xml:space="preserve">SUPPLIES_STUDNT Supplies - Students </t>
  </si>
  <si>
    <t xml:space="preserve">TRAVEL Travel </t>
  </si>
  <si>
    <t>PS Categories</t>
  </si>
  <si>
    <t>Hourly TA (this is an average rate, actuals may vary greatly)</t>
  </si>
  <si>
    <t>Hourly EA (this is an average rate, actuals may vary greatly)</t>
  </si>
  <si>
    <t>Curriculum Writing, Sat School, Interview Cmtee (Licensed)</t>
  </si>
  <si>
    <t>Workshop Presenter, Tutoring, ALC Hourly Instruction (Licensed)</t>
  </si>
  <si>
    <t>Workshop Attendance, Staff Development (Licensed)</t>
  </si>
  <si>
    <t>NON licensed</t>
  </si>
  <si>
    <t>Licensed</t>
  </si>
  <si>
    <t>Conusltant / Contract: Tuition Reimbursements</t>
  </si>
  <si>
    <t>Virtual Welders</t>
  </si>
  <si>
    <t>Health</t>
  </si>
  <si>
    <t>TA1</t>
  </si>
  <si>
    <t>EA1</t>
  </si>
  <si>
    <t>EA2</t>
  </si>
  <si>
    <t>TSA Match</t>
  </si>
  <si>
    <t>Prof Grow</t>
  </si>
  <si>
    <t>Curriclum Writing</t>
  </si>
  <si>
    <t xml:space="preserve">Conusltant / Contract: </t>
  </si>
  <si>
    <t>Specialist (former TOSA) in ASAP</t>
  </si>
  <si>
    <t>Counselor, Nurse, Social Worker, TOSA</t>
  </si>
  <si>
    <t>Supervisor/Program Manager</t>
  </si>
  <si>
    <t>Counselor, Nurse, Social Worker, TOSA in SPFE</t>
  </si>
  <si>
    <t>Electronic Books/Subscriptions - NOT Software</t>
  </si>
  <si>
    <t>TRA @ 12.64%</t>
  </si>
  <si>
    <t>TRA @ 12.84%</t>
  </si>
  <si>
    <t>TRA @ 13.04%</t>
  </si>
  <si>
    <t>TRA @ 13.24%</t>
  </si>
  <si>
    <t>Insurance</t>
  </si>
  <si>
    <t>Professional Growth</t>
  </si>
  <si>
    <t>Mileage</t>
  </si>
  <si>
    <t>Principal</t>
  </si>
  <si>
    <t xml:space="preserve">Assistant Principal </t>
  </si>
  <si>
    <t>Clerical 10 month or Mobility Clerk</t>
  </si>
  <si>
    <t xml:space="preserve">Clerical 11 month </t>
  </si>
  <si>
    <t xml:space="preserve">Clerical 12 Month </t>
  </si>
  <si>
    <t xml:space="preserve">Technology Support </t>
  </si>
  <si>
    <t xml:space="preserve">Educational Assistant* </t>
  </si>
  <si>
    <t xml:space="preserve">Teacher Aide* </t>
  </si>
  <si>
    <t>Kindergarten Teacher</t>
  </si>
  <si>
    <t>Elementary Teacher</t>
  </si>
  <si>
    <t>Secondary Teacher</t>
  </si>
  <si>
    <t>Pre-K Teacher</t>
  </si>
  <si>
    <t>Librarian</t>
  </si>
  <si>
    <t>Nurse</t>
  </si>
  <si>
    <t>Educational Assistant Wellness Liaison*</t>
  </si>
  <si>
    <t>Social Worker</t>
  </si>
  <si>
    <t>Counselor</t>
  </si>
  <si>
    <t>MLL Teacher</t>
  </si>
  <si>
    <t>MLL Educational Assistant*</t>
  </si>
  <si>
    <t>Cultural or Intervention Staff (Non-Licensed)</t>
  </si>
  <si>
    <t>Title One</t>
  </si>
  <si>
    <t>Teacher</t>
  </si>
  <si>
    <t>Parent Educator</t>
  </si>
  <si>
    <t>Other Licensed Teacher (Non-Instructional)</t>
  </si>
  <si>
    <t>Special Education</t>
  </si>
  <si>
    <t>Special Education Teacher</t>
  </si>
  <si>
    <t>Special Education Teacher Aide*</t>
  </si>
  <si>
    <t>Special Education Educational Assistant*</t>
  </si>
  <si>
    <t>Learning Lead Coach</t>
  </si>
  <si>
    <t>Program Asst or Project Coordinator 10 mo</t>
  </si>
  <si>
    <t>Intervention / Cultural Specialist</t>
  </si>
  <si>
    <t>Rate/hr</t>
  </si>
  <si>
    <t>2022-23 Average Salaries</t>
  </si>
  <si>
    <t>Administrative Intern</t>
  </si>
  <si>
    <t>Indirect Costs at 15.6%</t>
  </si>
  <si>
    <t>Indirect Costs at 5.9% Restricted Rate</t>
  </si>
  <si>
    <t>Substitute teachers @ $254/day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</si>
</sst>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color theme="0"/>
      <name val="Arial"/>
      <family val="2"/>
    </font>
    <font>
      <sz val="10"/>
      <color rgb="FF666666"/>
      <name val="Arial"/>
      <family val="2"/>
    </font>
    <font>
      <b/>
      <sz val="10"/>
      <color rgb="FF008E4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0"/>
      <color theme="0"/>
      <name val="Trebuchet MS"/>
      <family val="2"/>
    </font>
    <font>
      <b/>
      <sz val="18"/>
      <color theme="4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0"/>
      <name val="Trebuchet MS"/>
      <family val="2"/>
    </font>
    <font>
      <sz val="10"/>
      <color rgb="FF0070C0"/>
      <name val="Trebuchet MS"/>
      <family val="2"/>
    </font>
    <font>
      <u/>
      <sz val="8"/>
      <color indexed="12"/>
      <name val="Trebuchet MS"/>
      <family val="2"/>
    </font>
    <font>
      <b/>
      <sz val="16"/>
      <color theme="4"/>
      <name val="Trebuchet MS"/>
      <family val="2"/>
    </font>
    <font>
      <sz val="8"/>
      <name val="Trebuchet MS"/>
      <family val="2"/>
    </font>
    <font>
      <b/>
      <sz val="12"/>
      <color theme="4"/>
      <name val="Trebuchet MS"/>
      <family val="2"/>
    </font>
    <font>
      <b/>
      <sz val="8"/>
      <color theme="4"/>
      <name val="Trebuchet MS"/>
      <family val="2"/>
    </font>
    <font>
      <sz val="20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6"/>
      <name val="Arial"/>
      <family val="2"/>
    </font>
    <font>
      <sz val="10"/>
      <name val="Arial"/>
      <family val="2"/>
    </font>
    <font>
      <u/>
      <sz val="7.5"/>
      <color indexed="12"/>
      <name val="Trebuchet MS"/>
      <family val="2"/>
    </font>
    <font>
      <b/>
      <sz val="18"/>
      <color rgb="FFEF4135"/>
      <name val="Trebuchet MS"/>
      <family val="2"/>
    </font>
    <font>
      <sz val="10"/>
      <color rgb="FFEF4135"/>
      <name val="Trebuchet MS"/>
      <family val="2"/>
    </font>
    <font>
      <b/>
      <sz val="16"/>
      <color rgb="FFEF4135"/>
      <name val="Trebuchet MS"/>
      <family val="2"/>
    </font>
    <font>
      <b/>
      <sz val="12"/>
      <color rgb="FFEF4135"/>
      <name val="Trebuchet MS"/>
      <family val="2"/>
    </font>
    <font>
      <b/>
      <sz val="8"/>
      <color rgb="FFEF4135"/>
      <name val="Trebuchet MS"/>
      <family val="2"/>
    </font>
    <font>
      <b/>
      <sz val="18"/>
      <color rgb="FFA54399"/>
      <name val="Trebuchet MS"/>
      <family val="2"/>
    </font>
    <font>
      <sz val="10"/>
      <color rgb="FFA54399"/>
      <name val="Trebuchet MS"/>
      <family val="2"/>
    </font>
    <font>
      <b/>
      <sz val="16"/>
      <color rgb="FFA54399"/>
      <name val="Trebuchet MS"/>
      <family val="2"/>
    </font>
    <font>
      <b/>
      <sz val="12"/>
      <color rgb="FFA54399"/>
      <name val="Trebuchet MS"/>
      <family val="2"/>
    </font>
    <font>
      <b/>
      <sz val="8"/>
      <color rgb="FFA54399"/>
      <name val="Trebuchet MS"/>
      <family val="2"/>
    </font>
    <font>
      <b/>
      <sz val="18"/>
      <color rgb="FFC60651"/>
      <name val="Trebuchet MS"/>
      <family val="2"/>
    </font>
    <font>
      <sz val="10"/>
      <color rgb="FFC60651"/>
      <name val="Trebuchet MS"/>
      <family val="2"/>
    </font>
    <font>
      <b/>
      <sz val="16"/>
      <color rgb="FFC60651"/>
      <name val="Trebuchet MS"/>
      <family val="2"/>
    </font>
    <font>
      <b/>
      <sz val="12"/>
      <color rgb="FFC60651"/>
      <name val="Trebuchet MS"/>
      <family val="2"/>
    </font>
    <font>
      <b/>
      <sz val="8"/>
      <color rgb="FFC60651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u/>
      <sz val="10"/>
      <name val="Trebuchet MS"/>
      <family val="2"/>
    </font>
    <font>
      <i/>
      <sz val="10"/>
      <name val="Trebuchet MS"/>
      <family val="2"/>
    </font>
    <font>
      <sz val="12"/>
      <name val="Trebuchet MS"/>
      <family val="2"/>
    </font>
    <font>
      <sz val="20"/>
      <name val="Trebuchet MS"/>
      <family val="2"/>
    </font>
    <font>
      <b/>
      <sz val="10"/>
      <color rgb="FFA54399"/>
      <name val="Arial"/>
      <family val="2"/>
    </font>
    <font>
      <u/>
      <sz val="8"/>
      <color indexed="12"/>
      <name val="Arial"/>
      <family val="2"/>
    </font>
    <font>
      <b/>
      <sz val="10"/>
      <color theme="0"/>
      <name val="Arial"/>
      <family val="2"/>
    </font>
    <font>
      <sz val="11"/>
      <color rgb="FF000000"/>
      <name val="Cambria"/>
      <family val="1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Gray">
        <fgColor theme="0" tint="-0.14996795556505021"/>
        <bgColor theme="0" tint="-0.499984740745262"/>
      </patternFill>
    </fill>
    <fill>
      <patternFill patternType="solid">
        <fgColor rgb="FF0076C0"/>
        <bgColor indexed="64"/>
      </patternFill>
    </fill>
    <fill>
      <patternFill patternType="solid">
        <fgColor rgb="FF54B948"/>
        <bgColor indexed="64"/>
      </patternFill>
    </fill>
    <fill>
      <patternFill patternType="solid">
        <fgColor rgb="FFEF4135"/>
        <bgColor indexed="64"/>
      </patternFill>
    </fill>
    <fill>
      <patternFill patternType="solid">
        <fgColor rgb="FF54BBBD"/>
        <bgColor indexed="64"/>
      </patternFill>
    </fill>
    <fill>
      <patternFill patternType="solid">
        <fgColor rgb="FFA54399"/>
        <bgColor indexed="64"/>
      </patternFill>
    </fill>
    <fill>
      <patternFill patternType="solid">
        <fgColor rgb="FFC60651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3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3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Protection="1">
      <protection locked="0"/>
    </xf>
    <xf numFmtId="0" fontId="5" fillId="0" borderId="3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0" xfId="0" applyFont="1"/>
    <xf numFmtId="0" fontId="5" fillId="0" borderId="4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13" xfId="0" applyFont="1" applyBorder="1"/>
    <xf numFmtId="0" fontId="5" fillId="0" borderId="0" xfId="0" applyFont="1" applyBorder="1"/>
    <xf numFmtId="0" fontId="5" fillId="0" borderId="14" xfId="0" applyFont="1" applyBorder="1"/>
    <xf numFmtId="0" fontId="5" fillId="0" borderId="5" xfId="0" applyFont="1" applyBorder="1"/>
    <xf numFmtId="0" fontId="5" fillId="0" borderId="15" xfId="0" applyFont="1" applyBorder="1"/>
    <xf numFmtId="0" fontId="5" fillId="0" borderId="16" xfId="0" applyFont="1" applyBorder="1"/>
    <xf numFmtId="0" fontId="7" fillId="0" borderId="13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1" xfId="0" applyFont="1" applyBorder="1"/>
    <xf numFmtId="0" fontId="6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25" xfId="0" applyFont="1" applyFill="1" applyBorder="1" applyAlignment="1">
      <alignment vertical="center" wrapText="1"/>
    </xf>
    <xf numFmtId="3" fontId="6" fillId="2" borderId="26" xfId="0" applyNumberFormat="1" applyFont="1" applyFill="1" applyBorder="1" applyAlignment="1">
      <alignment vertical="center"/>
    </xf>
    <xf numFmtId="3" fontId="6" fillId="2" borderId="27" xfId="0" applyNumberFormat="1" applyFont="1" applyFill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3" fontId="6" fillId="0" borderId="2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0" fontId="5" fillId="0" borderId="31" xfId="0" applyFont="1" applyBorder="1"/>
    <xf numFmtId="3" fontId="6" fillId="3" borderId="26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10" fillId="0" borderId="34" xfId="0" applyFont="1" applyBorder="1" applyAlignment="1">
      <alignment vertical="top"/>
    </xf>
    <xf numFmtId="0" fontId="9" fillId="0" borderId="35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9" fillId="0" borderId="35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indent="4"/>
    </xf>
    <xf numFmtId="0" fontId="10" fillId="0" borderId="40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2" fillId="0" borderId="0" xfId="0" applyFont="1" applyFill="1"/>
    <xf numFmtId="0" fontId="9" fillId="0" borderId="34" xfId="0" applyFont="1" applyBorder="1" applyAlignment="1"/>
    <xf numFmtId="0" fontId="15" fillId="0" borderId="0" xfId="0" applyFont="1" applyAlignment="1">
      <alignment horizontal="left" indent="1"/>
    </xf>
    <xf numFmtId="0" fontId="12" fillId="0" borderId="0" xfId="0" applyFont="1"/>
    <xf numFmtId="0" fontId="12" fillId="0" borderId="0" xfId="0" applyFont="1" applyFill="1" applyBorder="1"/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5" borderId="32" xfId="0" applyFont="1" applyFill="1" applyBorder="1" applyProtection="1"/>
    <xf numFmtId="165" fontId="3" fillId="5" borderId="9" xfId="2" applyNumberFormat="1" applyFont="1" applyFill="1" applyBorder="1" applyProtection="1"/>
    <xf numFmtId="165" fontId="3" fillId="5" borderId="32" xfId="2" applyNumberFormat="1" applyFont="1" applyFill="1" applyBorder="1" applyProtection="1"/>
    <xf numFmtId="44" fontId="3" fillId="5" borderId="32" xfId="2" applyFont="1" applyFill="1" applyBorder="1" applyProtection="1"/>
    <xf numFmtId="0" fontId="18" fillId="0" borderId="0" xfId="0" applyFont="1"/>
    <xf numFmtId="0" fontId="18" fillId="0" borderId="0" xfId="0" applyFont="1" applyAlignment="1">
      <alignment horizontal="center" wrapText="1"/>
    </xf>
    <xf numFmtId="164" fontId="18" fillId="0" borderId="0" xfId="1" applyNumberFormat="1" applyFont="1" applyAlignment="1">
      <alignment horizontal="center" wrapText="1"/>
    </xf>
    <xf numFmtId="164" fontId="18" fillId="0" borderId="0" xfId="1" applyNumberFormat="1" applyFont="1"/>
    <xf numFmtId="164" fontId="18" fillId="0" borderId="0" xfId="0" applyNumberFormat="1" applyFont="1"/>
    <xf numFmtId="164" fontId="18" fillId="0" borderId="1" xfId="1" applyNumberFormat="1" applyFont="1" applyBorder="1"/>
    <xf numFmtId="0" fontId="2" fillId="0" borderId="0" xfId="0" applyFont="1"/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Protection="1">
      <protection locked="0"/>
    </xf>
    <xf numFmtId="43" fontId="22" fillId="9" borderId="41" xfId="1" applyFont="1" applyFill="1" applyBorder="1" applyProtection="1">
      <protection locked="0"/>
    </xf>
    <xf numFmtId="164" fontId="22" fillId="0" borderId="0" xfId="1" applyNumberFormat="1" applyFont="1" applyFill="1" applyBorder="1" applyProtection="1"/>
    <xf numFmtId="164" fontId="22" fillId="7" borderId="0" xfId="1" applyNumberFormat="1" applyFont="1" applyFill="1" applyBorder="1" applyProtection="1"/>
    <xf numFmtId="164" fontId="22" fillId="0" borderId="35" xfId="1" applyNumberFormat="1" applyFont="1" applyFill="1" applyBorder="1" applyProtection="1"/>
    <xf numFmtId="164" fontId="22" fillId="9" borderId="41" xfId="1" applyNumberFormat="1" applyFont="1" applyFill="1" applyBorder="1" applyProtection="1">
      <protection locked="0"/>
    </xf>
    <xf numFmtId="0" fontId="22" fillId="0" borderId="0" xfId="0" applyFont="1" applyFill="1" applyAlignment="1">
      <alignment horizontal="center"/>
    </xf>
    <xf numFmtId="164" fontId="25" fillId="0" borderId="0" xfId="3" applyNumberFormat="1" applyFont="1" applyFill="1" applyBorder="1" applyAlignment="1" applyProtection="1"/>
    <xf numFmtId="164" fontId="22" fillId="9" borderId="42" xfId="1" applyNumberFormat="1" applyFont="1" applyFill="1" applyBorder="1" applyProtection="1">
      <protection locked="0"/>
    </xf>
    <xf numFmtId="164" fontId="25" fillId="0" borderId="0" xfId="3" applyNumberFormat="1" applyFont="1" applyFill="1" applyAlignment="1" applyProtection="1"/>
    <xf numFmtId="164" fontId="22" fillId="9" borderId="50" xfId="1" applyNumberFormat="1" applyFont="1" applyFill="1" applyBorder="1" applyProtection="1">
      <protection locked="0"/>
    </xf>
    <xf numFmtId="0" fontId="30" fillId="8" borderId="0" xfId="0" applyFont="1" applyFill="1" applyAlignment="1"/>
    <xf numFmtId="0" fontId="31" fillId="8" borderId="0" xfId="0" applyFont="1" applyFill="1"/>
    <xf numFmtId="0" fontId="0" fillId="9" borderId="26" xfId="0" applyFill="1" applyBorder="1" applyProtection="1">
      <protection locked="0"/>
    </xf>
    <xf numFmtId="9" fontId="0" fillId="9" borderId="26" xfId="0" applyNumberFormat="1" applyFill="1" applyBorder="1" applyProtection="1">
      <protection locked="0"/>
    </xf>
    <xf numFmtId="6" fontId="0" fillId="9" borderId="26" xfId="0" applyNumberFormat="1" applyFill="1" applyBorder="1" applyProtection="1">
      <protection locked="0"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9" fillId="9" borderId="26" xfId="0" applyFont="1" applyFill="1" applyBorder="1" applyAlignment="1" applyProtection="1">
      <alignment horizontal="center" vertical="center" wrapText="1"/>
      <protection locked="0"/>
    </xf>
    <xf numFmtId="44" fontId="9" fillId="9" borderId="26" xfId="2" applyFont="1" applyFill="1" applyBorder="1" applyAlignment="1" applyProtection="1">
      <alignment vertical="center" wrapText="1"/>
      <protection locked="0"/>
    </xf>
    <xf numFmtId="44" fontId="9" fillId="0" borderId="26" xfId="2" applyFont="1" applyBorder="1" applyAlignment="1" applyProtection="1">
      <alignment vertical="center" wrapText="1"/>
    </xf>
    <xf numFmtId="0" fontId="17" fillId="0" borderId="0" xfId="3" applyFont="1" applyFill="1" applyBorder="1" applyAlignment="1" applyProtection="1">
      <alignment vertical="center" wrapText="1"/>
    </xf>
    <xf numFmtId="44" fontId="9" fillId="0" borderId="23" xfId="2" applyFont="1" applyBorder="1" applyAlignment="1" applyProtection="1">
      <alignment vertical="center" wrapText="1"/>
    </xf>
    <xf numFmtId="0" fontId="33" fillId="8" borderId="0" xfId="0" applyFont="1" applyFill="1" applyBorder="1" applyAlignment="1" applyProtection="1">
      <alignment vertical="center" wrapText="1"/>
    </xf>
    <xf numFmtId="0" fontId="33" fillId="8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164" fontId="12" fillId="0" borderId="0" xfId="1" applyNumberFormat="1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12" fillId="0" borderId="0" xfId="0" applyFont="1" applyAlignment="1" applyProtection="1">
      <alignment wrapText="1"/>
    </xf>
    <xf numFmtId="0" fontId="32" fillId="8" borderId="32" xfId="0" applyFont="1" applyFill="1" applyBorder="1"/>
    <xf numFmtId="0" fontId="32" fillId="8" borderId="33" xfId="0" applyFont="1" applyFill="1" applyBorder="1" applyAlignment="1">
      <alignment wrapText="1"/>
    </xf>
    <xf numFmtId="43" fontId="2" fillId="0" borderId="0" xfId="1" applyFont="1"/>
    <xf numFmtId="43" fontId="0" fillId="0" borderId="0" xfId="1" applyFont="1"/>
    <xf numFmtId="164" fontId="22" fillId="9" borderId="43" xfId="1" applyNumberFormat="1" applyFont="1" applyFill="1" applyBorder="1" applyProtection="1">
      <protection locked="0"/>
    </xf>
    <xf numFmtId="164" fontId="22" fillId="0" borderId="0" xfId="1" applyNumberFormat="1" applyFont="1" applyFill="1" applyProtection="1"/>
    <xf numFmtId="0" fontId="0" fillId="0" borderId="0" xfId="0" applyBorder="1" applyAlignment="1">
      <alignment horizontal="center"/>
    </xf>
    <xf numFmtId="0" fontId="22" fillId="0" borderId="0" xfId="0" applyFont="1" applyBorder="1"/>
    <xf numFmtId="0" fontId="22" fillId="0" borderId="4" xfId="0" applyFont="1" applyBorder="1"/>
    <xf numFmtId="0" fontId="22" fillId="0" borderId="7" xfId="0" applyFont="1" applyBorder="1"/>
    <xf numFmtId="0" fontId="22" fillId="0" borderId="31" xfId="0" applyFont="1" applyBorder="1"/>
    <xf numFmtId="0" fontId="55" fillId="0" borderId="4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7" xfId="0" applyFont="1" applyBorder="1" applyAlignment="1">
      <alignment horizontal="right"/>
    </xf>
    <xf numFmtId="0" fontId="56" fillId="0" borderId="4" xfId="0" applyFont="1" applyBorder="1" applyAlignment="1">
      <alignment horizontal="center" vertical="top" wrapText="1"/>
    </xf>
    <xf numFmtId="165" fontId="22" fillId="0" borderId="0" xfId="2" applyNumberFormat="1" applyFont="1" applyBorder="1" applyAlignment="1">
      <alignment vertical="top" wrapText="1"/>
    </xf>
    <xf numFmtId="9" fontId="22" fillId="0" borderId="7" xfId="4" applyFont="1" applyBorder="1"/>
    <xf numFmtId="165" fontId="22" fillId="0" borderId="0" xfId="2" applyNumberFormat="1" applyFont="1" applyBorder="1" applyAlignment="1">
      <alignment wrapText="1"/>
    </xf>
    <xf numFmtId="165" fontId="21" fillId="0" borderId="1" xfId="2" applyNumberFormat="1" applyFont="1" applyBorder="1" applyAlignment="1">
      <alignment vertical="top" wrapText="1"/>
    </xf>
    <xf numFmtId="166" fontId="22" fillId="0" borderId="7" xfId="4" applyNumberFormat="1" applyFont="1" applyBorder="1"/>
    <xf numFmtId="44" fontId="21" fillId="0" borderId="1" xfId="0" applyNumberFormat="1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165" fontId="21" fillId="0" borderId="52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7" fontId="0" fillId="0" borderId="0" xfId="1" applyNumberFormat="1" applyFont="1" applyAlignment="1">
      <alignment horizontal="center"/>
    </xf>
    <xf numFmtId="7" fontId="0" fillId="0" borderId="0" xfId="0" applyNumberFormat="1"/>
    <xf numFmtId="0" fontId="0" fillId="0" borderId="0" xfId="0" applyAlignment="1">
      <alignment wrapText="1"/>
    </xf>
    <xf numFmtId="0" fontId="30" fillId="12" borderId="44" xfId="0" applyFont="1" applyFill="1" applyBorder="1"/>
    <xf numFmtId="0" fontId="14" fillId="12" borderId="45" xfId="0" applyFont="1" applyFill="1" applyBorder="1" applyAlignment="1">
      <alignment horizontal="center"/>
    </xf>
    <xf numFmtId="0" fontId="14" fillId="12" borderId="46" xfId="0" applyFont="1" applyFill="1" applyBorder="1"/>
    <xf numFmtId="0" fontId="0" fillId="0" borderId="47" xfId="0" applyBorder="1"/>
    <xf numFmtId="0" fontId="0" fillId="0" borderId="35" xfId="0" applyBorder="1"/>
    <xf numFmtId="0" fontId="59" fillId="6" borderId="47" xfId="0" applyFont="1" applyFill="1" applyBorder="1" applyAlignment="1">
      <alignment wrapText="1"/>
    </xf>
    <xf numFmtId="0" fontId="59" fillId="6" borderId="0" xfId="0" applyFont="1" applyFill="1" applyBorder="1" applyAlignment="1">
      <alignment horizontal="center" wrapText="1"/>
    </xf>
    <xf numFmtId="0" fontId="59" fillId="6" borderId="35" xfId="0" applyFont="1" applyFill="1" applyBorder="1" applyAlignment="1">
      <alignment horizontal="right" wrapText="1"/>
    </xf>
    <xf numFmtId="7" fontId="0" fillId="0" borderId="35" xfId="0" applyNumberFormat="1" applyBorder="1"/>
    <xf numFmtId="0" fontId="0" fillId="0" borderId="48" xfId="0" applyBorder="1"/>
    <xf numFmtId="0" fontId="0" fillId="0" borderId="49" xfId="0" applyBorder="1" applyAlignment="1">
      <alignment horizontal="center"/>
    </xf>
    <xf numFmtId="7" fontId="3" fillId="0" borderId="49" xfId="1" applyNumberFormat="1" applyFont="1" applyBorder="1" applyAlignment="1">
      <alignment horizontal="center"/>
    </xf>
    <xf numFmtId="7" fontId="3" fillId="0" borderId="33" xfId="0" applyNumberFormat="1" applyFont="1" applyBorder="1"/>
    <xf numFmtId="0" fontId="2" fillId="0" borderId="0" xfId="0" applyFont="1" applyFill="1"/>
    <xf numFmtId="0" fontId="22" fillId="14" borderId="0" xfId="0" applyFont="1" applyFill="1" applyBorder="1"/>
    <xf numFmtId="0" fontId="19" fillId="8" borderId="45" xfId="0" applyFont="1" applyFill="1" applyBorder="1" applyAlignment="1" applyProtection="1">
      <alignment horizontal="left" wrapText="1"/>
    </xf>
    <xf numFmtId="0" fontId="22" fillId="0" borderId="0" xfId="0" applyFont="1" applyFill="1" applyBorder="1" applyProtection="1"/>
    <xf numFmtId="0" fontId="19" fillId="8" borderId="0" xfId="0" applyFont="1" applyFill="1" applyBorder="1" applyAlignment="1" applyProtection="1">
      <alignment wrapText="1"/>
    </xf>
    <xf numFmtId="0" fontId="24" fillId="0" borderId="0" xfId="0" applyFont="1" applyFill="1" applyBorder="1" applyProtection="1"/>
    <xf numFmtId="0" fontId="21" fillId="6" borderId="49" xfId="0" applyFont="1" applyFill="1" applyBorder="1" applyAlignment="1" applyProtection="1">
      <alignment horizontal="left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Protection="1"/>
    <xf numFmtId="0" fontId="19" fillId="8" borderId="45" xfId="0" applyFont="1" applyFill="1" applyBorder="1" applyAlignment="1" applyProtection="1">
      <alignment wrapText="1"/>
    </xf>
    <xf numFmtId="0" fontId="22" fillId="0" borderId="0" xfId="0" applyFont="1" applyFill="1" applyAlignment="1" applyProtection="1">
      <alignment horizontal="center"/>
    </xf>
    <xf numFmtId="0" fontId="22" fillId="0" borderId="0" xfId="0" applyFont="1" applyFill="1" applyProtection="1"/>
    <xf numFmtId="0" fontId="22" fillId="0" borderId="45" xfId="0" applyFont="1" applyFill="1" applyBorder="1" applyProtection="1"/>
    <xf numFmtId="0" fontId="22" fillId="0" borderId="0" xfId="0" applyFont="1" applyFill="1" applyAlignment="1" applyProtection="1">
      <alignment horizontal="center" vertical="center"/>
    </xf>
    <xf numFmtId="0" fontId="22" fillId="6" borderId="44" xfId="0" applyFont="1" applyFill="1" applyBorder="1" applyAlignment="1" applyProtection="1">
      <alignment horizontal="center"/>
    </xf>
    <xf numFmtId="0" fontId="21" fillId="6" borderId="45" xfId="0" applyFont="1" applyFill="1" applyBorder="1" applyAlignment="1" applyProtection="1">
      <alignment horizontal="left"/>
    </xf>
    <xf numFmtId="0" fontId="22" fillId="0" borderId="47" xfId="0" applyFont="1" applyFill="1" applyBorder="1" applyAlignment="1" applyProtection="1">
      <alignment horizontal="center"/>
    </xf>
    <xf numFmtId="0" fontId="22" fillId="6" borderId="48" xfId="0" applyFont="1" applyFill="1" applyBorder="1" applyAlignment="1" applyProtection="1">
      <alignment horizontal="center"/>
    </xf>
    <xf numFmtId="164" fontId="19" fillId="8" borderId="45" xfId="1" applyNumberFormat="1" applyFont="1" applyFill="1" applyBorder="1" applyAlignment="1" applyProtection="1">
      <alignment horizontal="center" wrapText="1"/>
    </xf>
    <xf numFmtId="164" fontId="19" fillId="8" borderId="46" xfId="1" applyNumberFormat="1" applyFont="1" applyFill="1" applyBorder="1" applyAlignment="1" applyProtection="1">
      <alignment horizontal="center" wrapText="1"/>
    </xf>
    <xf numFmtId="43" fontId="19" fillId="8" borderId="0" xfId="1" applyFont="1" applyFill="1" applyBorder="1" applyAlignment="1" applyProtection="1">
      <alignment horizontal="center" wrapText="1"/>
    </xf>
    <xf numFmtId="164" fontId="19" fillId="8" borderId="0" xfId="1" applyNumberFormat="1" applyFont="1" applyFill="1" applyBorder="1" applyAlignment="1" applyProtection="1">
      <alignment horizontal="center" wrapText="1"/>
    </xf>
    <xf numFmtId="164" fontId="19" fillId="8" borderId="35" xfId="1" applyNumberFormat="1" applyFont="1" applyFill="1" applyBorder="1" applyAlignment="1" applyProtection="1">
      <alignment horizontal="center" wrapText="1"/>
    </xf>
    <xf numFmtId="43" fontId="19" fillId="8" borderId="45" xfId="1" applyFont="1" applyFill="1" applyBorder="1" applyAlignment="1" applyProtection="1">
      <alignment horizontal="center" wrapText="1"/>
    </xf>
    <xf numFmtId="164" fontId="27" fillId="0" borderId="0" xfId="1" applyNumberFormat="1" applyFont="1" applyFill="1" applyBorder="1" applyProtection="1"/>
    <xf numFmtId="164" fontId="22" fillId="6" borderId="49" xfId="1" applyNumberFormat="1" applyFont="1" applyFill="1" applyBorder="1" applyAlignment="1" applyProtection="1">
      <alignment horizontal="right"/>
    </xf>
    <xf numFmtId="164" fontId="22" fillId="6" borderId="49" xfId="1" applyNumberFormat="1" applyFont="1" applyFill="1" applyBorder="1" applyProtection="1"/>
    <xf numFmtId="0" fontId="22" fillId="6" borderId="49" xfId="0" applyFont="1" applyFill="1" applyBorder="1" applyProtection="1"/>
    <xf numFmtId="164" fontId="22" fillId="6" borderId="33" xfId="1" applyNumberFormat="1" applyFont="1" applyFill="1" applyBorder="1" applyProtection="1"/>
    <xf numFmtId="164" fontId="27" fillId="0" borderId="45" xfId="1" applyNumberFormat="1" applyFont="1" applyFill="1" applyBorder="1" applyProtection="1"/>
    <xf numFmtId="164" fontId="22" fillId="0" borderId="45" xfId="1" applyNumberFormat="1" applyFont="1" applyFill="1" applyBorder="1" applyProtection="1"/>
    <xf numFmtId="164" fontId="22" fillId="0" borderId="46" xfId="1" applyNumberFormat="1" applyFont="1" applyFill="1" applyBorder="1" applyProtection="1"/>
    <xf numFmtId="164" fontId="27" fillId="0" borderId="0" xfId="1" applyNumberFormat="1" applyFont="1" applyFill="1" applyProtection="1"/>
    <xf numFmtId="164" fontId="27" fillId="0" borderId="45" xfId="1" applyNumberFormat="1" applyFont="1" applyBorder="1" applyProtection="1"/>
    <xf numFmtId="164" fontId="22" fillId="6" borderId="45" xfId="1" applyNumberFormat="1" applyFont="1" applyFill="1" applyBorder="1" applyAlignment="1" applyProtection="1">
      <alignment horizontal="right"/>
    </xf>
    <xf numFmtId="164" fontId="22" fillId="6" borderId="45" xfId="1" applyNumberFormat="1" applyFont="1" applyFill="1" applyBorder="1" applyProtection="1"/>
    <xf numFmtId="0" fontId="22" fillId="6" borderId="45" xfId="0" applyFont="1" applyFill="1" applyBorder="1" applyProtection="1"/>
    <xf numFmtId="164" fontId="22" fillId="6" borderId="46" xfId="1" applyNumberFormat="1" applyFont="1" applyFill="1" applyBorder="1" applyProtection="1"/>
    <xf numFmtId="164" fontId="21" fillId="6" borderId="9" xfId="0" applyNumberFormat="1" applyFont="1" applyFill="1" applyBorder="1" applyProtection="1"/>
    <xf numFmtId="164" fontId="22" fillId="0" borderId="41" xfId="1" applyNumberFormat="1" applyFont="1" applyFill="1" applyBorder="1" applyProtection="1"/>
    <xf numFmtId="164" fontId="21" fillId="6" borderId="9" xfId="1" applyNumberFormat="1" applyFont="1" applyFill="1" applyBorder="1" applyProtection="1"/>
    <xf numFmtId="0" fontId="19" fillId="10" borderId="45" xfId="0" applyFont="1" applyFill="1" applyBorder="1" applyAlignment="1" applyProtection="1">
      <alignment horizontal="left" wrapText="1"/>
    </xf>
    <xf numFmtId="0" fontId="19" fillId="10" borderId="0" xfId="0" applyFont="1" applyFill="1" applyBorder="1" applyAlignment="1" applyProtection="1">
      <alignment wrapText="1"/>
    </xf>
    <xf numFmtId="0" fontId="37" fillId="0" borderId="0" xfId="0" applyFont="1" applyFill="1" applyAlignment="1" applyProtection="1">
      <alignment vertical="center"/>
    </xf>
    <xf numFmtId="0" fontId="19" fillId="10" borderId="45" xfId="0" applyFont="1" applyFill="1" applyBorder="1" applyAlignment="1" applyProtection="1">
      <alignment wrapText="1"/>
    </xf>
    <xf numFmtId="0" fontId="37" fillId="0" borderId="0" xfId="0" applyFont="1" applyFill="1" applyAlignment="1" applyProtection="1">
      <alignment horizontal="center"/>
    </xf>
    <xf numFmtId="0" fontId="37" fillId="0" borderId="0" xfId="0" applyFont="1" applyFill="1" applyAlignment="1" applyProtection="1">
      <alignment horizontal="center" vertical="center"/>
    </xf>
    <xf numFmtId="0" fontId="37" fillId="6" borderId="44" xfId="0" applyFont="1" applyFill="1" applyBorder="1" applyAlignment="1" applyProtection="1">
      <alignment horizontal="center"/>
    </xf>
    <xf numFmtId="0" fontId="37" fillId="6" borderId="48" xfId="0" applyFont="1" applyFill="1" applyBorder="1" applyAlignment="1" applyProtection="1">
      <alignment horizontal="center"/>
    </xf>
    <xf numFmtId="0" fontId="37" fillId="0" borderId="0" xfId="0" applyFont="1" applyFill="1" applyProtection="1"/>
    <xf numFmtId="164" fontId="19" fillId="10" borderId="45" xfId="1" applyNumberFormat="1" applyFont="1" applyFill="1" applyBorder="1" applyAlignment="1" applyProtection="1">
      <alignment horizontal="center" wrapText="1"/>
    </xf>
    <xf numFmtId="164" fontId="19" fillId="10" borderId="46" xfId="1" applyNumberFormat="1" applyFont="1" applyFill="1" applyBorder="1" applyAlignment="1" applyProtection="1">
      <alignment horizontal="center" wrapText="1"/>
    </xf>
    <xf numFmtId="164" fontId="19" fillId="10" borderId="0" xfId="1" applyNumberFormat="1" applyFont="1" applyFill="1" applyBorder="1" applyAlignment="1" applyProtection="1">
      <alignment horizontal="center" wrapText="1"/>
    </xf>
    <xf numFmtId="164" fontId="19" fillId="10" borderId="35" xfId="1" applyNumberFormat="1" applyFont="1" applyFill="1" applyBorder="1" applyAlignment="1" applyProtection="1">
      <alignment horizontal="center" wrapText="1"/>
    </xf>
    <xf numFmtId="164" fontId="23" fillId="0" borderId="0" xfId="1" applyNumberFormat="1" applyFont="1" applyFill="1" applyBorder="1" applyProtection="1"/>
    <xf numFmtId="0" fontId="21" fillId="6" borderId="49" xfId="0" applyFont="1" applyFill="1" applyBorder="1" applyProtection="1"/>
    <xf numFmtId="164" fontId="21" fillId="6" borderId="49" xfId="1" applyNumberFormat="1" applyFont="1" applyFill="1" applyBorder="1" applyAlignment="1" applyProtection="1">
      <alignment horizontal="right"/>
    </xf>
    <xf numFmtId="164" fontId="21" fillId="6" borderId="49" xfId="1" applyNumberFormat="1" applyFont="1" applyFill="1" applyBorder="1" applyProtection="1"/>
    <xf numFmtId="164" fontId="21" fillId="6" borderId="33" xfId="1" applyNumberFormat="1" applyFont="1" applyFill="1" applyBorder="1" applyProtection="1"/>
    <xf numFmtId="0" fontId="19" fillId="4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0" fontId="21" fillId="0" borderId="0" xfId="0" applyFont="1" applyAlignment="1" applyProtection="1">
      <alignment horizontal="center" wrapText="1"/>
    </xf>
    <xf numFmtId="43" fontId="19" fillId="10" borderId="0" xfId="1" applyFont="1" applyFill="1" applyBorder="1" applyAlignment="1" applyProtection="1">
      <alignment horizontal="center" wrapText="1"/>
    </xf>
    <xf numFmtId="0" fontId="21" fillId="0" borderId="0" xfId="0" applyFont="1" applyFill="1" applyAlignment="1" applyProtection="1">
      <alignment wrapText="1"/>
    </xf>
    <xf numFmtId="0" fontId="21" fillId="0" borderId="0" xfId="0" applyFont="1" applyAlignment="1" applyProtection="1">
      <alignment wrapText="1"/>
    </xf>
    <xf numFmtId="0" fontId="23" fillId="0" borderId="0" xfId="0" applyFont="1" applyFill="1" applyAlignment="1" applyProtection="1">
      <alignment horizontal="center"/>
    </xf>
    <xf numFmtId="0" fontId="21" fillId="0" borderId="0" xfId="0" applyFont="1" applyFill="1" applyProtection="1"/>
    <xf numFmtId="0" fontId="21" fillId="6" borderId="0" xfId="0" applyFont="1" applyFill="1" applyAlignment="1" applyProtection="1">
      <alignment horizontal="center"/>
    </xf>
    <xf numFmtId="164" fontId="23" fillId="0" borderId="0" xfId="1" applyNumberFormat="1" applyFont="1" applyFill="1" applyProtection="1"/>
    <xf numFmtId="43" fontId="19" fillId="10" borderId="45" xfId="1" applyFont="1" applyFill="1" applyBorder="1" applyAlignment="1" applyProtection="1">
      <alignment horizontal="center" wrapText="1"/>
    </xf>
    <xf numFmtId="0" fontId="22" fillId="0" borderId="0" xfId="0" applyFont="1" applyProtection="1"/>
    <xf numFmtId="0" fontId="22" fillId="6" borderId="0" xfId="0" applyFont="1" applyFill="1" applyAlignment="1" applyProtection="1">
      <alignment horizontal="center"/>
    </xf>
    <xf numFmtId="164" fontId="22" fillId="0" borderId="0" xfId="1" applyNumberFormat="1" applyFont="1" applyProtection="1"/>
    <xf numFmtId="164" fontId="22" fillId="0" borderId="51" xfId="1" applyNumberFormat="1" applyFont="1" applyFill="1" applyBorder="1" applyProtection="1"/>
    <xf numFmtId="0" fontId="19" fillId="13" borderId="45" xfId="0" applyFont="1" applyFill="1" applyBorder="1" applyAlignment="1" applyProtection="1">
      <alignment horizontal="left" wrapText="1"/>
    </xf>
    <xf numFmtId="164" fontId="19" fillId="13" borderId="45" xfId="1" applyNumberFormat="1" applyFont="1" applyFill="1" applyBorder="1" applyAlignment="1" applyProtection="1">
      <alignment horizontal="center" wrapText="1"/>
    </xf>
    <xf numFmtId="164" fontId="19" fillId="13" borderId="46" xfId="1" applyNumberFormat="1" applyFont="1" applyFill="1" applyBorder="1" applyAlignment="1" applyProtection="1">
      <alignment horizontal="center" wrapText="1"/>
    </xf>
    <xf numFmtId="0" fontId="19" fillId="13" borderId="0" xfId="0" applyFont="1" applyFill="1" applyBorder="1" applyAlignment="1" applyProtection="1">
      <alignment wrapText="1"/>
    </xf>
    <xf numFmtId="43" fontId="19" fillId="13" borderId="0" xfId="1" applyFont="1" applyFill="1" applyBorder="1" applyAlignment="1" applyProtection="1">
      <alignment horizontal="center" wrapText="1"/>
    </xf>
    <xf numFmtId="164" fontId="19" fillId="13" borderId="0" xfId="1" applyNumberFormat="1" applyFont="1" applyFill="1" applyBorder="1" applyAlignment="1" applyProtection="1">
      <alignment horizontal="center" wrapText="1"/>
    </xf>
    <xf numFmtId="164" fontId="19" fillId="13" borderId="35" xfId="1" applyNumberFormat="1" applyFont="1" applyFill="1" applyBorder="1" applyAlignment="1" applyProtection="1">
      <alignment horizontal="center" wrapText="1"/>
    </xf>
    <xf numFmtId="164" fontId="35" fillId="0" borderId="0" xfId="3" applyNumberFormat="1" applyFont="1" applyFill="1" applyBorder="1" applyAlignment="1" applyProtection="1"/>
    <xf numFmtId="0" fontId="47" fillId="0" borderId="0" xfId="0" applyFont="1" applyFill="1" applyAlignment="1" applyProtection="1">
      <alignment vertical="center"/>
    </xf>
    <xf numFmtId="0" fontId="19" fillId="13" borderId="45" xfId="0" applyFont="1" applyFill="1" applyBorder="1" applyAlignment="1" applyProtection="1">
      <alignment wrapText="1"/>
    </xf>
    <xf numFmtId="43" fontId="19" fillId="13" borderId="45" xfId="1" applyFont="1" applyFill="1" applyBorder="1" applyAlignment="1" applyProtection="1">
      <alignment horizontal="center" wrapText="1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Alignment="1" applyProtection="1">
      <alignment horizontal="center" vertical="center"/>
    </xf>
    <xf numFmtId="0" fontId="47" fillId="6" borderId="44" xfId="0" applyFont="1" applyFill="1" applyBorder="1" applyAlignment="1" applyProtection="1">
      <alignment horizontal="center"/>
    </xf>
    <xf numFmtId="0" fontId="47" fillId="6" borderId="48" xfId="0" applyFont="1" applyFill="1" applyBorder="1" applyAlignment="1" applyProtection="1">
      <alignment horizontal="center"/>
    </xf>
    <xf numFmtId="0" fontId="47" fillId="0" borderId="0" xfId="0" applyFont="1" applyFill="1" applyProtection="1"/>
    <xf numFmtId="0" fontId="21" fillId="11" borderId="45" xfId="0" applyFont="1" applyFill="1" applyBorder="1" applyAlignment="1" applyProtection="1">
      <alignment horizontal="left" wrapText="1"/>
    </xf>
    <xf numFmtId="164" fontId="21" fillId="11" borderId="45" xfId="1" applyNumberFormat="1" applyFont="1" applyFill="1" applyBorder="1" applyAlignment="1" applyProtection="1">
      <alignment horizontal="center" wrapText="1"/>
    </xf>
    <xf numFmtId="164" fontId="21" fillId="11" borderId="46" xfId="1" applyNumberFormat="1" applyFont="1" applyFill="1" applyBorder="1" applyAlignment="1" applyProtection="1">
      <alignment horizontal="center" wrapText="1"/>
    </xf>
    <xf numFmtId="0" fontId="21" fillId="11" borderId="0" xfId="0" applyFont="1" applyFill="1" applyBorder="1" applyAlignment="1" applyProtection="1">
      <alignment wrapText="1"/>
    </xf>
    <xf numFmtId="43" fontId="21" fillId="11" borderId="0" xfId="1" applyFont="1" applyFill="1" applyBorder="1" applyAlignment="1" applyProtection="1">
      <alignment horizontal="center" wrapText="1"/>
    </xf>
    <xf numFmtId="164" fontId="21" fillId="11" borderId="0" xfId="1" applyNumberFormat="1" applyFont="1" applyFill="1" applyBorder="1" applyAlignment="1" applyProtection="1">
      <alignment horizontal="center" wrapText="1"/>
    </xf>
    <xf numFmtId="164" fontId="21" fillId="11" borderId="35" xfId="1" applyNumberFormat="1" applyFont="1" applyFill="1" applyBorder="1" applyAlignment="1" applyProtection="1">
      <alignment horizontal="center" wrapText="1"/>
    </xf>
    <xf numFmtId="0" fontId="22" fillId="0" borderId="0" xfId="0" applyFont="1" applyFill="1" applyAlignment="1" applyProtection="1">
      <alignment vertical="center"/>
    </xf>
    <xf numFmtId="0" fontId="21" fillId="11" borderId="45" xfId="0" applyFont="1" applyFill="1" applyBorder="1" applyAlignment="1" applyProtection="1">
      <alignment wrapText="1"/>
    </xf>
    <xf numFmtId="43" fontId="21" fillId="11" borderId="45" xfId="1" applyFont="1" applyFill="1" applyBorder="1" applyAlignment="1" applyProtection="1">
      <alignment horizontal="center" wrapText="1"/>
    </xf>
    <xf numFmtId="0" fontId="19" fillId="12" borderId="45" xfId="0" applyFont="1" applyFill="1" applyBorder="1" applyAlignment="1" applyProtection="1">
      <alignment horizontal="left" wrapText="1"/>
    </xf>
    <xf numFmtId="164" fontId="19" fillId="12" borderId="45" xfId="1" applyNumberFormat="1" applyFont="1" applyFill="1" applyBorder="1" applyAlignment="1" applyProtection="1">
      <alignment horizontal="center" wrapText="1"/>
    </xf>
    <xf numFmtId="164" fontId="19" fillId="12" borderId="46" xfId="1" applyNumberFormat="1" applyFont="1" applyFill="1" applyBorder="1" applyAlignment="1" applyProtection="1">
      <alignment horizontal="center" wrapText="1"/>
    </xf>
    <xf numFmtId="0" fontId="19" fillId="12" borderId="0" xfId="0" applyFont="1" applyFill="1" applyBorder="1" applyAlignment="1" applyProtection="1">
      <alignment wrapText="1"/>
    </xf>
    <xf numFmtId="43" fontId="19" fillId="12" borderId="0" xfId="1" applyFont="1" applyFill="1" applyBorder="1" applyAlignment="1" applyProtection="1">
      <alignment horizontal="center" wrapText="1"/>
    </xf>
    <xf numFmtId="164" fontId="19" fillId="12" borderId="0" xfId="1" applyNumberFormat="1" applyFont="1" applyFill="1" applyBorder="1" applyAlignment="1" applyProtection="1">
      <alignment horizontal="center" wrapText="1"/>
    </xf>
    <xf numFmtId="164" fontId="19" fillId="12" borderId="35" xfId="1" applyNumberFormat="1" applyFont="1" applyFill="1" applyBorder="1" applyAlignment="1" applyProtection="1">
      <alignment horizontal="center" wrapText="1"/>
    </xf>
    <xf numFmtId="0" fontId="42" fillId="0" borderId="0" xfId="0" applyFont="1" applyFill="1" applyAlignment="1" applyProtection="1">
      <alignment vertical="center"/>
    </xf>
    <xf numFmtId="0" fontId="19" fillId="12" borderId="45" xfId="0" applyFont="1" applyFill="1" applyBorder="1" applyAlignment="1" applyProtection="1">
      <alignment wrapText="1"/>
    </xf>
    <xf numFmtId="43" fontId="19" fillId="12" borderId="45" xfId="1" applyFont="1" applyFill="1" applyBorder="1" applyAlignment="1" applyProtection="1">
      <alignment horizontal="center" wrapText="1"/>
    </xf>
    <xf numFmtId="0" fontId="42" fillId="0" borderId="0" xfId="0" applyFont="1" applyFill="1" applyAlignment="1" applyProtection="1">
      <alignment horizontal="center"/>
    </xf>
    <xf numFmtId="0" fontId="42" fillId="0" borderId="0" xfId="0" applyFont="1" applyFill="1" applyAlignment="1" applyProtection="1">
      <alignment horizontal="center" vertical="center"/>
    </xf>
    <xf numFmtId="0" fontId="42" fillId="6" borderId="44" xfId="0" applyFont="1" applyFill="1" applyBorder="1" applyAlignment="1" applyProtection="1">
      <alignment horizontal="center"/>
    </xf>
    <xf numFmtId="0" fontId="42" fillId="6" borderId="48" xfId="0" applyFont="1" applyFill="1" applyBorder="1" applyAlignment="1" applyProtection="1">
      <alignment horizontal="center"/>
    </xf>
    <xf numFmtId="0" fontId="42" fillId="0" borderId="0" xfId="0" applyFont="1" applyFill="1" applyProtection="1"/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wrapText="1"/>
    </xf>
    <xf numFmtId="164" fontId="9" fillId="0" borderId="0" xfId="1" applyNumberFormat="1" applyFont="1" applyFill="1" applyAlignment="1" applyProtection="1">
      <alignment vertical="center" wrapText="1"/>
    </xf>
    <xf numFmtId="43" fontId="9" fillId="0" borderId="0" xfId="1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9" fillId="0" borderId="0" xfId="1" applyNumberFormat="1" applyFont="1" applyFill="1" applyBorder="1" applyAlignment="1" applyProtection="1">
      <alignment vertical="center" wrapText="1"/>
    </xf>
    <xf numFmtId="164" fontId="9" fillId="0" borderId="0" xfId="1" applyNumberFormat="1" applyFont="1" applyAlignment="1" applyProtection="1">
      <alignment wrapText="1"/>
    </xf>
    <xf numFmtId="0" fontId="33" fillId="8" borderId="0" xfId="0" applyFont="1" applyFill="1" applyBorder="1" applyAlignment="1" applyProtection="1">
      <alignment vertical="center" wrapText="1"/>
      <protection locked="0"/>
    </xf>
    <xf numFmtId="0" fontId="2" fillId="0" borderId="47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7" fontId="0" fillId="0" borderId="0" xfId="1" applyNumberFormat="1" applyFont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22" fillId="0" borderId="0" xfId="0" applyFont="1" applyBorder="1" applyProtection="1">
      <protection locked="0"/>
    </xf>
    <xf numFmtId="0" fontId="57" fillId="0" borderId="0" xfId="0" applyFont="1" applyBorder="1" applyProtection="1">
      <protection locked="0"/>
    </xf>
    <xf numFmtId="0" fontId="57" fillId="0" borderId="0" xfId="0" applyFont="1" applyBorder="1" applyAlignment="1" applyProtection="1">
      <alignment horizontal="right"/>
      <protection locked="0"/>
    </xf>
    <xf numFmtId="164" fontId="60" fillId="0" borderId="45" xfId="3" applyNumberFormat="1" applyFont="1" applyFill="1" applyBorder="1" applyAlignment="1" applyProtection="1"/>
    <xf numFmtId="0" fontId="0" fillId="0" borderId="26" xfId="0" applyFill="1" applyBorder="1" applyProtection="1"/>
    <xf numFmtId="165" fontId="3" fillId="0" borderId="0" xfId="2" applyNumberFormat="1" applyFont="1" applyFill="1" applyBorder="1" applyProtection="1"/>
    <xf numFmtId="44" fontId="3" fillId="0" borderId="0" xfId="2" applyFont="1" applyFill="1" applyBorder="1" applyProtection="1"/>
    <xf numFmtId="0" fontId="61" fillId="13" borderId="0" xfId="0" applyFont="1" applyFill="1"/>
    <xf numFmtId="0" fontId="61" fillId="13" borderId="0" xfId="0" applyFont="1" applyFill="1" applyBorder="1"/>
    <xf numFmtId="0" fontId="31" fillId="0" borderId="0" xfId="0" applyFont="1" applyFill="1"/>
    <xf numFmtId="0" fontId="61" fillId="13" borderId="0" xfId="0" applyFont="1" applyFill="1" applyBorder="1" applyAlignment="1">
      <alignment vertical="center"/>
    </xf>
    <xf numFmtId="44" fontId="9" fillId="9" borderId="26" xfId="2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vertical="center" wrapText="1"/>
    </xf>
    <xf numFmtId="0" fontId="2" fillId="0" borderId="0" xfId="3" applyFont="1" applyFill="1" applyBorder="1" applyAlignment="1" applyProtection="1">
      <alignment vertical="center" wrapText="1"/>
    </xf>
    <xf numFmtId="9" fontId="22" fillId="0" borderId="0" xfId="4" applyFont="1" applyFill="1" applyProtection="1"/>
    <xf numFmtId="0" fontId="62" fillId="0" borderId="0" xfId="0" applyFont="1"/>
    <xf numFmtId="164" fontId="0" fillId="0" borderId="0" xfId="1" applyNumberFormat="1" applyFont="1" applyFill="1" applyAlignment="1"/>
    <xf numFmtId="164" fontId="0" fillId="0" borderId="0" xfId="1" applyNumberFormat="1" applyFont="1" applyFill="1" applyAlignment="1">
      <alignment wrapText="1"/>
    </xf>
    <xf numFmtId="164" fontId="0" fillId="0" borderId="0" xfId="1" applyNumberFormat="1" applyFont="1" applyFill="1"/>
    <xf numFmtId="164" fontId="0" fillId="0" borderId="0" xfId="0" applyNumberFormat="1" applyFill="1"/>
    <xf numFmtId="0" fontId="5" fillId="0" borderId="53" xfId="0" applyFont="1" applyBorder="1"/>
    <xf numFmtId="0" fontId="5" fillId="0" borderId="47" xfId="0" applyFont="1" applyBorder="1"/>
    <xf numFmtId="0" fontId="5" fillId="0" borderId="36" xfId="0" applyFont="1" applyBorder="1"/>
    <xf numFmtId="0" fontId="63" fillId="0" borderId="45" xfId="0" applyFont="1" applyFill="1" applyBorder="1" applyAlignment="1"/>
    <xf numFmtId="0" fontId="63" fillId="0" borderId="0" xfId="0" applyFont="1" applyFill="1" applyBorder="1" applyAlignment="1"/>
    <xf numFmtId="43" fontId="63" fillId="0" borderId="0" xfId="1" applyFont="1" applyFill="1" applyBorder="1" applyAlignment="1"/>
    <xf numFmtId="43" fontId="0" fillId="0" borderId="0" xfId="1" applyFont="1" applyFill="1"/>
    <xf numFmtId="0" fontId="21" fillId="0" borderId="0" xfId="0" applyFont="1" applyFill="1" applyAlignment="1" applyProtection="1">
      <alignment horizontal="center" wrapText="1"/>
    </xf>
    <xf numFmtId="0" fontId="26" fillId="6" borderId="44" xfId="0" applyFont="1" applyFill="1" applyBorder="1" applyAlignment="1" applyProtection="1">
      <alignment horizontal="center" vertical="center" textRotation="90"/>
    </xf>
    <xf numFmtId="0" fontId="26" fillId="6" borderId="47" xfId="0" applyFont="1" applyFill="1" applyBorder="1" applyAlignment="1" applyProtection="1">
      <alignment horizontal="center" vertical="center" textRotation="90"/>
    </xf>
    <xf numFmtId="0" fontId="26" fillId="6" borderId="48" xfId="0" applyFont="1" applyFill="1" applyBorder="1" applyAlignment="1" applyProtection="1">
      <alignment horizontal="center" vertical="center" textRotation="90"/>
    </xf>
    <xf numFmtId="164" fontId="19" fillId="8" borderId="0" xfId="1" applyNumberFormat="1" applyFont="1" applyFill="1" applyBorder="1" applyAlignment="1" applyProtection="1">
      <alignment horizontal="left" wrapText="1"/>
    </xf>
    <xf numFmtId="164" fontId="19" fillId="8" borderId="35" xfId="1" applyNumberFormat="1" applyFont="1" applyFill="1" applyBorder="1" applyAlignment="1" applyProtection="1">
      <alignment horizontal="left" wrapText="1"/>
    </xf>
    <xf numFmtId="0" fontId="20" fillId="6" borderId="44" xfId="0" applyFont="1" applyFill="1" applyBorder="1" applyAlignment="1" applyProtection="1">
      <alignment horizontal="center" vertical="center" textRotation="90" wrapText="1"/>
    </xf>
    <xf numFmtId="0" fontId="20" fillId="6" borderId="47" xfId="0" applyFont="1" applyFill="1" applyBorder="1" applyAlignment="1" applyProtection="1">
      <alignment horizontal="center" vertical="center" textRotation="90" wrapText="1"/>
    </xf>
    <xf numFmtId="0" fontId="20" fillId="6" borderId="48" xfId="0" applyFont="1" applyFill="1" applyBorder="1" applyAlignment="1" applyProtection="1">
      <alignment horizontal="center" vertical="center" textRotation="90" wrapText="1"/>
    </xf>
    <xf numFmtId="0" fontId="28" fillId="6" borderId="44" xfId="0" applyFont="1" applyFill="1" applyBorder="1" applyAlignment="1" applyProtection="1">
      <alignment horizontal="center" vertical="center" textRotation="90"/>
    </xf>
    <xf numFmtId="0" fontId="28" fillId="6" borderId="47" xfId="0" applyFont="1" applyFill="1" applyBorder="1" applyAlignment="1" applyProtection="1">
      <alignment horizontal="center" vertical="center" textRotation="90"/>
    </xf>
    <xf numFmtId="0" fontId="28" fillId="6" borderId="48" xfId="0" applyFont="1" applyFill="1" applyBorder="1" applyAlignment="1" applyProtection="1">
      <alignment horizontal="center" vertical="center" textRotation="90"/>
    </xf>
    <xf numFmtId="0" fontId="29" fillId="6" borderId="44" xfId="0" applyFont="1" applyFill="1" applyBorder="1" applyAlignment="1" applyProtection="1">
      <alignment horizontal="center" textRotation="90"/>
    </xf>
    <xf numFmtId="0" fontId="29" fillId="6" borderId="47" xfId="0" applyFont="1" applyFill="1" applyBorder="1" applyAlignment="1" applyProtection="1">
      <alignment horizontal="center" textRotation="90"/>
    </xf>
    <xf numFmtId="0" fontId="29" fillId="6" borderId="48" xfId="0" applyFont="1" applyFill="1" applyBorder="1" applyAlignment="1" applyProtection="1">
      <alignment horizontal="center" textRotation="90"/>
    </xf>
    <xf numFmtId="0" fontId="26" fillId="6" borderId="44" xfId="0" applyFont="1" applyFill="1" applyBorder="1" applyAlignment="1" applyProtection="1">
      <alignment horizontal="center" vertical="center" textRotation="90" wrapText="1"/>
    </xf>
    <xf numFmtId="0" fontId="26" fillId="6" borderId="47" xfId="0" applyFont="1" applyFill="1" applyBorder="1" applyAlignment="1" applyProtection="1">
      <alignment horizontal="center" vertical="center" textRotation="90" wrapText="1"/>
    </xf>
    <xf numFmtId="0" fontId="26" fillId="6" borderId="48" xfId="0" applyFont="1" applyFill="1" applyBorder="1" applyAlignment="1" applyProtection="1">
      <alignment horizontal="center" vertical="center" textRotation="90" wrapText="1"/>
    </xf>
    <xf numFmtId="0" fontId="38" fillId="6" borderId="44" xfId="0" applyFont="1" applyFill="1" applyBorder="1" applyAlignment="1" applyProtection="1">
      <alignment horizontal="center" vertical="center" textRotation="90"/>
    </xf>
    <xf numFmtId="0" fontId="38" fillId="6" borderId="47" xfId="0" applyFont="1" applyFill="1" applyBorder="1" applyAlignment="1" applyProtection="1">
      <alignment horizontal="center" vertical="center" textRotation="90"/>
    </xf>
    <xf numFmtId="0" fontId="38" fillId="6" borderId="48" xfId="0" applyFont="1" applyFill="1" applyBorder="1" applyAlignment="1" applyProtection="1">
      <alignment horizontal="center" vertical="center" textRotation="90"/>
    </xf>
    <xf numFmtId="164" fontId="19" fillId="10" borderId="0" xfId="1" applyNumberFormat="1" applyFont="1" applyFill="1" applyBorder="1" applyAlignment="1" applyProtection="1">
      <alignment horizontal="left" wrapText="1"/>
    </xf>
    <xf numFmtId="164" fontId="19" fillId="10" borderId="35" xfId="1" applyNumberFormat="1" applyFont="1" applyFill="1" applyBorder="1" applyAlignment="1" applyProtection="1">
      <alignment horizontal="left" wrapText="1"/>
    </xf>
    <xf numFmtId="0" fontId="36" fillId="6" borderId="44" xfId="0" applyFont="1" applyFill="1" applyBorder="1" applyAlignment="1" applyProtection="1">
      <alignment horizontal="center" vertical="center" textRotation="90" wrapText="1"/>
    </xf>
    <xf numFmtId="0" fontId="36" fillId="6" borderId="47" xfId="0" applyFont="1" applyFill="1" applyBorder="1" applyAlignment="1" applyProtection="1">
      <alignment horizontal="center" vertical="center" textRotation="90" wrapText="1"/>
    </xf>
    <xf numFmtId="0" fontId="36" fillId="6" borderId="48" xfId="0" applyFont="1" applyFill="1" applyBorder="1" applyAlignment="1" applyProtection="1">
      <alignment horizontal="center" vertical="center" textRotation="90" wrapText="1"/>
    </xf>
    <xf numFmtId="0" fontId="39" fillId="6" borderId="44" xfId="0" applyFont="1" applyFill="1" applyBorder="1" applyAlignment="1" applyProtection="1">
      <alignment horizontal="center" vertical="center" textRotation="90"/>
    </xf>
    <xf numFmtId="0" fontId="39" fillId="6" borderId="47" xfId="0" applyFont="1" applyFill="1" applyBorder="1" applyAlignment="1" applyProtection="1">
      <alignment horizontal="center" vertical="center" textRotation="90"/>
    </xf>
    <xf numFmtId="0" fontId="39" fillId="6" borderId="48" xfId="0" applyFont="1" applyFill="1" applyBorder="1" applyAlignment="1" applyProtection="1">
      <alignment horizontal="center" vertical="center" textRotation="90"/>
    </xf>
    <xf numFmtId="0" fontId="40" fillId="6" borderId="44" xfId="0" applyFont="1" applyFill="1" applyBorder="1" applyAlignment="1" applyProtection="1">
      <alignment horizontal="center" textRotation="90"/>
    </xf>
    <xf numFmtId="0" fontId="40" fillId="6" borderId="47" xfId="0" applyFont="1" applyFill="1" applyBorder="1" applyAlignment="1" applyProtection="1">
      <alignment horizontal="center" textRotation="90"/>
    </xf>
    <xf numFmtId="0" fontId="40" fillId="6" borderId="48" xfId="0" applyFont="1" applyFill="1" applyBorder="1" applyAlignment="1" applyProtection="1">
      <alignment horizontal="center" textRotation="90"/>
    </xf>
    <xf numFmtId="0" fontId="38" fillId="6" borderId="44" xfId="0" applyFont="1" applyFill="1" applyBorder="1" applyAlignment="1" applyProtection="1">
      <alignment horizontal="center" vertical="center" textRotation="90" wrapText="1"/>
    </xf>
    <xf numFmtId="0" fontId="38" fillId="6" borderId="47" xfId="0" applyFont="1" applyFill="1" applyBorder="1" applyAlignment="1" applyProtection="1">
      <alignment horizontal="center" vertical="center" textRotation="90" wrapText="1"/>
    </xf>
    <xf numFmtId="0" fontId="38" fillId="6" borderId="48" xfId="0" applyFont="1" applyFill="1" applyBorder="1" applyAlignment="1" applyProtection="1">
      <alignment horizontal="center" vertical="center" textRotation="90" wrapText="1"/>
    </xf>
    <xf numFmtId="164" fontId="19" fillId="13" borderId="0" xfId="1" applyNumberFormat="1" applyFont="1" applyFill="1" applyBorder="1" applyAlignment="1" applyProtection="1">
      <alignment horizontal="left" wrapText="1"/>
    </xf>
    <xf numFmtId="164" fontId="19" fillId="13" borderId="35" xfId="1" applyNumberFormat="1" applyFont="1" applyFill="1" applyBorder="1" applyAlignment="1" applyProtection="1">
      <alignment horizontal="left" wrapText="1"/>
    </xf>
    <xf numFmtId="0" fontId="48" fillId="6" borderId="44" xfId="0" applyFont="1" applyFill="1" applyBorder="1" applyAlignment="1" applyProtection="1">
      <alignment horizontal="center" vertical="center" textRotation="90"/>
    </xf>
    <xf numFmtId="0" fontId="48" fillId="6" borderId="47" xfId="0" applyFont="1" applyFill="1" applyBorder="1" applyAlignment="1" applyProtection="1">
      <alignment horizontal="center" vertical="center" textRotation="90"/>
    </xf>
    <xf numFmtId="0" fontId="48" fillId="6" borderId="48" xfId="0" applyFont="1" applyFill="1" applyBorder="1" applyAlignment="1" applyProtection="1">
      <alignment horizontal="center" vertical="center" textRotation="90"/>
    </xf>
    <xf numFmtId="0" fontId="46" fillId="6" borderId="44" xfId="0" applyFont="1" applyFill="1" applyBorder="1" applyAlignment="1" applyProtection="1">
      <alignment horizontal="center" vertical="center" textRotation="90" wrapText="1"/>
    </xf>
    <xf numFmtId="0" fontId="46" fillId="6" borderId="47" xfId="0" applyFont="1" applyFill="1" applyBorder="1" applyAlignment="1" applyProtection="1">
      <alignment horizontal="center" vertical="center" textRotation="90" wrapText="1"/>
    </xf>
    <xf numFmtId="0" fontId="46" fillId="6" borderId="48" xfId="0" applyFont="1" applyFill="1" applyBorder="1" applyAlignment="1" applyProtection="1">
      <alignment horizontal="center" vertical="center" textRotation="90" wrapText="1"/>
    </xf>
    <xf numFmtId="0" fontId="49" fillId="6" borderId="44" xfId="0" applyFont="1" applyFill="1" applyBorder="1" applyAlignment="1" applyProtection="1">
      <alignment horizontal="center" vertical="center" textRotation="90"/>
    </xf>
    <xf numFmtId="0" fontId="49" fillId="6" borderId="47" xfId="0" applyFont="1" applyFill="1" applyBorder="1" applyAlignment="1" applyProtection="1">
      <alignment horizontal="center" vertical="center" textRotation="90"/>
    </xf>
    <xf numFmtId="0" fontId="49" fillId="6" borderId="48" xfId="0" applyFont="1" applyFill="1" applyBorder="1" applyAlignment="1" applyProtection="1">
      <alignment horizontal="center" vertical="center" textRotation="90"/>
    </xf>
    <xf numFmtId="0" fontId="50" fillId="6" borderId="44" xfId="0" applyFont="1" applyFill="1" applyBorder="1" applyAlignment="1" applyProtection="1">
      <alignment horizontal="center" textRotation="90"/>
    </xf>
    <xf numFmtId="0" fontId="50" fillId="6" borderId="47" xfId="0" applyFont="1" applyFill="1" applyBorder="1" applyAlignment="1" applyProtection="1">
      <alignment horizontal="center" textRotation="90"/>
    </xf>
    <xf numFmtId="0" fontId="50" fillId="6" borderId="48" xfId="0" applyFont="1" applyFill="1" applyBorder="1" applyAlignment="1" applyProtection="1">
      <alignment horizontal="center" textRotation="90"/>
    </xf>
    <xf numFmtId="0" fontId="48" fillId="6" borderId="44" xfId="0" applyFont="1" applyFill="1" applyBorder="1" applyAlignment="1" applyProtection="1">
      <alignment horizontal="center" vertical="center" textRotation="90" wrapText="1"/>
    </xf>
    <xf numFmtId="0" fontId="48" fillId="6" borderId="47" xfId="0" applyFont="1" applyFill="1" applyBorder="1" applyAlignment="1" applyProtection="1">
      <alignment horizontal="center" vertical="center" textRotation="90" wrapText="1"/>
    </xf>
    <xf numFmtId="0" fontId="48" fillId="6" borderId="48" xfId="0" applyFont="1" applyFill="1" applyBorder="1" applyAlignment="1" applyProtection="1">
      <alignment horizontal="center" vertical="center" textRotation="90" wrapText="1"/>
    </xf>
    <xf numFmtId="164" fontId="21" fillId="11" borderId="0" xfId="1" applyNumberFormat="1" applyFont="1" applyFill="1" applyBorder="1" applyAlignment="1" applyProtection="1">
      <alignment horizontal="left" wrapText="1"/>
    </xf>
    <xf numFmtId="164" fontId="21" fillId="11" borderId="35" xfId="1" applyNumberFormat="1" applyFont="1" applyFill="1" applyBorder="1" applyAlignment="1" applyProtection="1">
      <alignment horizontal="left" wrapText="1"/>
    </xf>
    <xf numFmtId="0" fontId="52" fillId="6" borderId="44" xfId="0" applyFont="1" applyFill="1" applyBorder="1" applyAlignment="1" applyProtection="1">
      <alignment horizontal="center" vertical="center" textRotation="90"/>
    </xf>
    <xf numFmtId="0" fontId="52" fillId="6" borderId="47" xfId="0" applyFont="1" applyFill="1" applyBorder="1" applyAlignment="1" applyProtection="1">
      <alignment horizontal="center" vertical="center" textRotation="90"/>
    </xf>
    <xf numFmtId="0" fontId="52" fillId="6" borderId="48" xfId="0" applyFont="1" applyFill="1" applyBorder="1" applyAlignment="1" applyProtection="1">
      <alignment horizontal="center" vertical="center" textRotation="90"/>
    </xf>
    <xf numFmtId="0" fontId="51" fillId="6" borderId="44" xfId="0" applyFont="1" applyFill="1" applyBorder="1" applyAlignment="1" applyProtection="1">
      <alignment horizontal="center" vertical="center" textRotation="90" wrapText="1"/>
    </xf>
    <xf numFmtId="0" fontId="51" fillId="6" borderId="47" xfId="0" applyFont="1" applyFill="1" applyBorder="1" applyAlignment="1" applyProtection="1">
      <alignment horizontal="center" vertical="center" textRotation="90" wrapText="1"/>
    </xf>
    <xf numFmtId="0" fontId="51" fillId="6" borderId="48" xfId="0" applyFont="1" applyFill="1" applyBorder="1" applyAlignment="1" applyProtection="1">
      <alignment horizontal="center" vertical="center" textRotation="90" wrapText="1"/>
    </xf>
    <xf numFmtId="0" fontId="53" fillId="6" borderId="44" xfId="0" applyFont="1" applyFill="1" applyBorder="1" applyAlignment="1" applyProtection="1">
      <alignment horizontal="center" vertical="center" textRotation="90"/>
    </xf>
    <xf numFmtId="0" fontId="53" fillId="6" borderId="47" xfId="0" applyFont="1" applyFill="1" applyBorder="1" applyAlignment="1" applyProtection="1">
      <alignment horizontal="center" vertical="center" textRotation="90"/>
    </xf>
    <xf numFmtId="0" fontId="53" fillId="6" borderId="48" xfId="0" applyFont="1" applyFill="1" applyBorder="1" applyAlignment="1" applyProtection="1">
      <alignment horizontal="center" vertical="center" textRotation="90"/>
    </xf>
    <xf numFmtId="0" fontId="54" fillId="6" borderId="44" xfId="0" applyFont="1" applyFill="1" applyBorder="1" applyAlignment="1" applyProtection="1">
      <alignment horizontal="center" textRotation="90"/>
    </xf>
    <xf numFmtId="0" fontId="54" fillId="6" borderId="47" xfId="0" applyFont="1" applyFill="1" applyBorder="1" applyAlignment="1" applyProtection="1">
      <alignment horizontal="center" textRotation="90"/>
    </xf>
    <xf numFmtId="0" fontId="54" fillId="6" borderId="48" xfId="0" applyFont="1" applyFill="1" applyBorder="1" applyAlignment="1" applyProtection="1">
      <alignment horizontal="center" textRotation="90"/>
    </xf>
    <xf numFmtId="0" fontId="52" fillId="6" borderId="44" xfId="0" applyFont="1" applyFill="1" applyBorder="1" applyAlignment="1" applyProtection="1">
      <alignment horizontal="center" vertical="center" textRotation="90" wrapText="1"/>
    </xf>
    <xf numFmtId="0" fontId="52" fillId="6" borderId="47" xfId="0" applyFont="1" applyFill="1" applyBorder="1" applyAlignment="1" applyProtection="1">
      <alignment horizontal="center" vertical="center" textRotation="90" wrapText="1"/>
    </xf>
    <xf numFmtId="0" fontId="52" fillId="6" borderId="48" xfId="0" applyFont="1" applyFill="1" applyBorder="1" applyAlignment="1" applyProtection="1">
      <alignment horizontal="center" vertical="center" textRotation="90" wrapText="1"/>
    </xf>
    <xf numFmtId="164" fontId="19" fillId="12" borderId="0" xfId="1" applyNumberFormat="1" applyFont="1" applyFill="1" applyBorder="1" applyAlignment="1" applyProtection="1">
      <alignment horizontal="left" wrapText="1"/>
    </xf>
    <xf numFmtId="164" fontId="19" fillId="12" borderId="35" xfId="1" applyNumberFormat="1" applyFont="1" applyFill="1" applyBorder="1" applyAlignment="1" applyProtection="1">
      <alignment horizontal="left" wrapText="1"/>
    </xf>
    <xf numFmtId="0" fontId="43" fillId="6" borderId="44" xfId="0" applyFont="1" applyFill="1" applyBorder="1" applyAlignment="1" applyProtection="1">
      <alignment horizontal="center" vertical="center" textRotation="90"/>
    </xf>
    <xf numFmtId="0" fontId="43" fillId="6" borderId="47" xfId="0" applyFont="1" applyFill="1" applyBorder="1" applyAlignment="1" applyProtection="1">
      <alignment horizontal="center" vertical="center" textRotation="90"/>
    </xf>
    <xf numFmtId="0" fontId="43" fillId="6" borderId="48" xfId="0" applyFont="1" applyFill="1" applyBorder="1" applyAlignment="1" applyProtection="1">
      <alignment horizontal="center" vertical="center" textRotation="90"/>
    </xf>
    <xf numFmtId="0" fontId="41" fillId="6" borderId="44" xfId="0" applyFont="1" applyFill="1" applyBorder="1" applyAlignment="1" applyProtection="1">
      <alignment horizontal="center" vertical="center" textRotation="90" wrapText="1"/>
    </xf>
    <xf numFmtId="0" fontId="41" fillId="6" borderId="47" xfId="0" applyFont="1" applyFill="1" applyBorder="1" applyAlignment="1" applyProtection="1">
      <alignment horizontal="center" vertical="center" textRotation="90" wrapText="1"/>
    </xf>
    <xf numFmtId="0" fontId="41" fillId="6" borderId="48" xfId="0" applyFont="1" applyFill="1" applyBorder="1" applyAlignment="1" applyProtection="1">
      <alignment horizontal="center" vertical="center" textRotation="90" wrapText="1"/>
    </xf>
    <xf numFmtId="0" fontId="44" fillId="6" borderId="44" xfId="0" applyFont="1" applyFill="1" applyBorder="1" applyAlignment="1" applyProtection="1">
      <alignment horizontal="center" vertical="center" textRotation="90"/>
    </xf>
    <xf numFmtId="0" fontId="44" fillId="6" borderId="47" xfId="0" applyFont="1" applyFill="1" applyBorder="1" applyAlignment="1" applyProtection="1">
      <alignment horizontal="center" vertical="center" textRotation="90"/>
    </xf>
    <xf numFmtId="0" fontId="44" fillId="6" borderId="48" xfId="0" applyFont="1" applyFill="1" applyBorder="1" applyAlignment="1" applyProtection="1">
      <alignment horizontal="center" vertical="center" textRotation="90"/>
    </xf>
    <xf numFmtId="0" fontId="45" fillId="6" borderId="44" xfId="0" applyFont="1" applyFill="1" applyBorder="1" applyAlignment="1" applyProtection="1">
      <alignment horizontal="center" textRotation="90"/>
    </xf>
    <xf numFmtId="0" fontId="45" fillId="6" borderId="47" xfId="0" applyFont="1" applyFill="1" applyBorder="1" applyAlignment="1" applyProtection="1">
      <alignment horizontal="center" textRotation="90"/>
    </xf>
    <xf numFmtId="0" fontId="45" fillId="6" borderId="48" xfId="0" applyFont="1" applyFill="1" applyBorder="1" applyAlignment="1" applyProtection="1">
      <alignment horizontal="center" textRotation="90"/>
    </xf>
    <xf numFmtId="0" fontId="43" fillId="6" borderId="44" xfId="0" applyFont="1" applyFill="1" applyBorder="1" applyAlignment="1" applyProtection="1">
      <alignment horizontal="center" vertical="center" textRotation="90" wrapText="1"/>
    </xf>
    <xf numFmtId="0" fontId="43" fillId="6" borderId="47" xfId="0" applyFont="1" applyFill="1" applyBorder="1" applyAlignment="1" applyProtection="1">
      <alignment horizontal="center" vertical="center" textRotation="90" wrapText="1"/>
    </xf>
    <xf numFmtId="0" fontId="43" fillId="6" borderId="48" xfId="0" applyFont="1" applyFill="1" applyBorder="1" applyAlignment="1" applyProtection="1">
      <alignment horizontal="center" vertical="center" textRotation="90" wrapText="1"/>
    </xf>
    <xf numFmtId="0" fontId="10" fillId="0" borderId="40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9" fillId="0" borderId="34" xfId="0" applyFont="1" applyBorder="1"/>
    <xf numFmtId="0" fontId="9" fillId="0" borderId="32" xfId="0" applyFont="1" applyBorder="1"/>
    <xf numFmtId="0" fontId="9" fillId="0" borderId="34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12" fillId="0" borderId="0" xfId="0" applyFont="1" applyAlignment="1" applyProtection="1">
      <alignment horizontal="left" wrapText="1"/>
    </xf>
    <xf numFmtId="0" fontId="58" fillId="0" borderId="0" xfId="0" applyFont="1" applyBorder="1" applyAlignment="1" applyProtection="1">
      <alignment horizontal="center"/>
      <protection locked="0"/>
    </xf>
    <xf numFmtId="0" fontId="55" fillId="0" borderId="3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5" fillId="0" borderId="6" xfId="0" applyFont="1" applyBorder="1" applyAlignment="1">
      <alignment horizontal="center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55" fillId="0" borderId="6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2" borderId="37" xfId="0" applyNumberFormat="1" applyFont="1" applyFill="1" applyBorder="1" applyAlignment="1">
      <alignment horizontal="right" vertical="center"/>
    </xf>
    <xf numFmtId="3" fontId="6" fillId="0" borderId="38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37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6">
    <cellStyle name="Comma" xfId="1" builtinId="3"/>
    <cellStyle name="Comma 2" xfId="5" xr:uid="{3954FE0C-ABB1-49B5-9C77-039E911D04A4}"/>
    <cellStyle name="Currency" xfId="2" builtinId="4"/>
    <cellStyle name="Hyperlink" xfId="3" builtinId="8"/>
    <cellStyle name="Normal" xfId="0" builtinId="0"/>
    <cellStyle name="Percent" xfId="4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vertical="center" textRotation="0" wrapText="1" indent="0" justifyLastLine="0" shrinkToFit="0" readingOrder="0"/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none"/>
      </font>
      <fill>
        <patternFill>
          <fgColor indexed="64"/>
        </patternFill>
      </fill>
      <alignment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rgb="FF0076C0"/>
        </patternFill>
      </fill>
      <alignment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1" relative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54399"/>
      <color rgb="FF54BBBD"/>
      <color rgb="FFC60651"/>
      <color rgb="FFEF4135"/>
      <color rgb="FFF47923"/>
      <color rgb="FFB0BC22"/>
      <color rgb="FF54B948"/>
      <color rgb="FF0076C0"/>
      <color rgb="FFFFFF99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12700</xdr:rowOff>
        </xdr:from>
        <xdr:to>
          <xdr:col>1</xdr:col>
          <xdr:colOff>1035050</xdr:colOff>
          <xdr:row>7</xdr:row>
          <xdr:rowOff>19050</xdr:rowOff>
        </xdr:to>
        <xdr:sp macro="" textlink="">
          <xdr:nvSpPr>
            <xdr:cNvPr id="1025" name="Object 1" descr="US Department of Education Logo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B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\C.Lotus.Notes.Data\US%20DEPT%20of%20ED%20no%205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 sub"/>
      <sheetName val="with out sub"/>
      <sheetName val="Section A"/>
      <sheetName val="Section B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G12" totalsRowShown="0" headerRowDxfId="16" dataDxfId="15" dataCellStyle="Comma">
  <tableColumns count="7">
    <tableColumn id="1" xr3:uid="{00000000-0010-0000-0000-000001000000}" name="Category" dataDxfId="14"/>
    <tableColumn id="2" xr3:uid="{00000000-0010-0000-0000-000002000000}" name="Project Year 1" dataDxfId="13" dataCellStyle="Comma"/>
    <tableColumn id="3" xr3:uid="{00000000-0010-0000-0000-000003000000}" name="Project Year 2" dataDxfId="12" dataCellStyle="Comma"/>
    <tableColumn id="4" xr3:uid="{00000000-0010-0000-0000-000004000000}" name="Project Year 3" dataDxfId="11" dataCellStyle="Comma"/>
    <tableColumn id="5" xr3:uid="{00000000-0010-0000-0000-000005000000}" name="Project Year 4" dataDxfId="10" dataCellStyle="Comma"/>
    <tableColumn id="6" xr3:uid="{00000000-0010-0000-0000-000006000000}" name="Project Year 5" dataDxfId="9" dataCellStyle="Comma"/>
    <tableColumn id="7" xr3:uid="{00000000-0010-0000-0000-000007000000}" name="Total" dataDxfId="8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Summary Table" altTextSummary="Summarizes the budget expenses for the entire multi-year project in one snapsho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E12" totalsRowShown="0" headerRowDxfId="7" dataDxfId="6" tableBorderDxfId="5">
  <tableColumns count="5">
    <tableColumn id="1" xr3:uid="{00000000-0010-0000-0100-000001000000}" name="Cost Item" dataDxfId="4"/>
    <tableColumn id="2" xr3:uid="{00000000-0010-0000-0100-000002000000}" name="Trip #1 - Chicago" dataDxfId="3" dataCellStyle="Currency"/>
    <tableColumn id="3" xr3:uid="{00000000-0010-0000-0100-000003000000}" name="Trip #2 - DC" dataDxfId="2" dataCellStyle="Currency"/>
    <tableColumn id="4" xr3:uid="{00000000-0010-0000-0100-000004000000}" name="Instructions" dataDxfId="1" dataCellStyle="Comma"/>
    <tableColumn id="5" xr3:uid="{00000000-0010-0000-0100-000005000000}" name="Help" dataDxfId="0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="Travel Planning Worksheet" altTextSummary="Worksheet for planning out grant related travel expens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printcenter.spps.org/uploads/PCMC_Price_List_July_2010_from_InDd.pdf" TargetMode="External"/><Relationship Id="rId7" Type="http://schemas.openxmlformats.org/officeDocument/2006/relationships/hyperlink" Target="http://businessoffice.spps.org/equipment_portable_attractive_supplies_and_supplies" TargetMode="External"/><Relationship Id="rId2" Type="http://schemas.openxmlformats.org/officeDocument/2006/relationships/hyperlink" Target="http://purchasing.spps.org/uploads/cell_phone_procedure_rev_1.pdf" TargetMode="External"/><Relationship Id="rId1" Type="http://schemas.openxmlformats.org/officeDocument/2006/relationships/hyperlink" Target="http://hr.spps.org/uploads/hiring_a_consultant_helpsheet_2.pdf" TargetMode="External"/><Relationship Id="rId6" Type="http://schemas.openxmlformats.org/officeDocument/2006/relationships/hyperlink" Target="http://hr.spps.org/uploads/suppl_pay_form_pkt_2.pdf" TargetMode="External"/><Relationship Id="rId5" Type="http://schemas.openxmlformats.org/officeDocument/2006/relationships/hyperlink" Target="http://businessoffice.spps.org/food_purchases" TargetMode="External"/><Relationship Id="rId4" Type="http://schemas.openxmlformats.org/officeDocument/2006/relationships/hyperlink" Target="http://connect.spps.org/it_procurement_catalog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businessoffice.spps.org/food_purchase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rintcenter.spps.org/uploads/PCMC_Price_List_July_2010_from_InDd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purchasing.spps.org/uploads/cell_phone_procedure_rev_1.pdf" TargetMode="External"/><Relationship Id="rId1" Type="http://schemas.openxmlformats.org/officeDocument/2006/relationships/hyperlink" Target="http://hr.spps.org/uploads/hiring_a_consultant_helpsheet_2.pdf" TargetMode="External"/><Relationship Id="rId6" Type="http://schemas.openxmlformats.org/officeDocument/2006/relationships/hyperlink" Target="http://hr.spps.org/uploads/suppl_pay_form_pkt_2.pdf" TargetMode="External"/><Relationship Id="rId5" Type="http://schemas.openxmlformats.org/officeDocument/2006/relationships/hyperlink" Target="http://businessoffice.spps.org/food_purchases" TargetMode="External"/><Relationship Id="rId4" Type="http://schemas.openxmlformats.org/officeDocument/2006/relationships/hyperlink" Target="http://connect.spps.org/it_procurement_catalo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printcenter.spps.org/uploads/PCMC_Price_List_July_2010_from_InDd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purchasing.spps.org/uploads/cell_phone_procedure_rev_1.pdf" TargetMode="External"/><Relationship Id="rId1" Type="http://schemas.openxmlformats.org/officeDocument/2006/relationships/hyperlink" Target="http://hr.spps.org/uploads/hiring_a_consultant_helpsheet_2.pdf" TargetMode="External"/><Relationship Id="rId6" Type="http://schemas.openxmlformats.org/officeDocument/2006/relationships/hyperlink" Target="http://hr.spps.org/uploads/suppl_pay_form_pkt_2.pdf" TargetMode="External"/><Relationship Id="rId5" Type="http://schemas.openxmlformats.org/officeDocument/2006/relationships/hyperlink" Target="http://businessoffice.spps.org/food_purchases" TargetMode="External"/><Relationship Id="rId4" Type="http://schemas.openxmlformats.org/officeDocument/2006/relationships/hyperlink" Target="http://connect.spps.org/it_procurement_catalo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printcenter.spps.org/uploads/PCMC_Price_List_July_2010_from_InDd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purchasing.spps.org/uploads/cell_phone_procedure_rev_1.pdf" TargetMode="External"/><Relationship Id="rId1" Type="http://schemas.openxmlformats.org/officeDocument/2006/relationships/hyperlink" Target="http://hr.spps.org/uploads/hiring_a_consultant_helpsheet_2.pdf" TargetMode="External"/><Relationship Id="rId6" Type="http://schemas.openxmlformats.org/officeDocument/2006/relationships/hyperlink" Target="http://hr.spps.org/uploads/suppl_pay_form_pkt_2.pdf" TargetMode="External"/><Relationship Id="rId5" Type="http://schemas.openxmlformats.org/officeDocument/2006/relationships/hyperlink" Target="http://businessoffice.spps.org/food_purchases" TargetMode="External"/><Relationship Id="rId4" Type="http://schemas.openxmlformats.org/officeDocument/2006/relationships/hyperlink" Target="http://connect.spps.org/it_procurement_catalo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printcenter.spps.org/uploads/PCMC_Price_List_July_2010_from_InDd.pdf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purchasing.spps.org/uploads/cell_phone_procedure_rev_1.pdf" TargetMode="External"/><Relationship Id="rId1" Type="http://schemas.openxmlformats.org/officeDocument/2006/relationships/hyperlink" Target="http://hr.spps.org/uploads/hiring_a_consultant_helpsheet_2.pdf" TargetMode="External"/><Relationship Id="rId6" Type="http://schemas.openxmlformats.org/officeDocument/2006/relationships/hyperlink" Target="http://hr.spps.org/uploads/suppl_pay_form_pkt_2.pdf" TargetMode="External"/><Relationship Id="rId5" Type="http://schemas.openxmlformats.org/officeDocument/2006/relationships/hyperlink" Target="http://businessoffice.spps.org/food_purchases" TargetMode="External"/><Relationship Id="rId4" Type="http://schemas.openxmlformats.org/officeDocument/2006/relationships/hyperlink" Target="http://connect.spps.org/it_procurement_catalog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gsa.gov/portal/category/21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6C0"/>
  </sheetPr>
  <dimension ref="A1:Q67"/>
  <sheetViews>
    <sheetView showGridLines="0" tabSelected="1" topLeftCell="C1" zoomScaleNormal="100" workbookViewId="0">
      <selection activeCell="E2" sqref="E2"/>
    </sheetView>
  </sheetViews>
  <sheetFormatPr defaultColWidth="6.26953125" defaultRowHeight="13.5" x14ac:dyDescent="0.35"/>
  <cols>
    <col min="1" max="1" width="5.6328125" style="165" hidden="1" customWidth="1"/>
    <col min="2" max="2" width="5.90625" style="166" hidden="1" customWidth="1"/>
    <col min="3" max="3" width="6.81640625" style="166" customWidth="1"/>
    <col min="4" max="4" width="55.6328125" style="166" bestFit="1" customWidth="1"/>
    <col min="5" max="5" width="11.26953125" style="227" bestFit="1" customWidth="1"/>
    <col min="6" max="14" width="10" style="227" customWidth="1"/>
    <col min="15" max="15" width="6.26953125" style="166"/>
    <col min="16" max="16" width="6.453125" style="166" customWidth="1"/>
    <col min="17" max="17" width="6" style="225" bestFit="1" customWidth="1"/>
    <col min="18" max="16384" width="6.26953125" style="225"/>
  </cols>
  <sheetData>
    <row r="1" spans="1:17" s="216" customFormat="1" ht="45.75" customHeight="1" x14ac:dyDescent="0.35">
      <c r="A1" s="214" t="s">
        <v>121</v>
      </c>
      <c r="B1" s="214" t="s">
        <v>122</v>
      </c>
      <c r="C1" s="315" t="s">
        <v>215</v>
      </c>
      <c r="D1" s="157" t="s">
        <v>214</v>
      </c>
      <c r="E1" s="173" t="s">
        <v>24</v>
      </c>
      <c r="F1" s="173" t="s">
        <v>0</v>
      </c>
      <c r="G1" s="173" t="s">
        <v>105</v>
      </c>
      <c r="H1" s="173" t="s">
        <v>335</v>
      </c>
      <c r="I1" s="173" t="s">
        <v>287</v>
      </c>
      <c r="J1" s="173" t="s">
        <v>126</v>
      </c>
      <c r="K1" s="173" t="s">
        <v>326</v>
      </c>
      <c r="L1" s="173" t="s">
        <v>327</v>
      </c>
      <c r="M1" s="173" t="s">
        <v>124</v>
      </c>
      <c r="N1" s="174" t="s">
        <v>125</v>
      </c>
      <c r="O1" s="215"/>
      <c r="P1" s="309"/>
      <c r="Q1" s="309"/>
    </row>
    <row r="2" spans="1:17" s="166" customFormat="1" x14ac:dyDescent="0.35">
      <c r="A2" s="165">
        <v>1</v>
      </c>
      <c r="B2" s="165">
        <v>6110</v>
      </c>
      <c r="C2" s="316"/>
      <c r="D2" s="1" t="s">
        <v>106</v>
      </c>
      <c r="E2" s="81"/>
      <c r="F2" s="82">
        <f>ROUND(E2*'Average Salaries'!B2,2)</f>
        <v>0</v>
      </c>
      <c r="G2" s="82">
        <f>0.0765*F2</f>
        <v>0</v>
      </c>
      <c r="H2" s="82">
        <f>F2*0.1264</f>
        <v>0</v>
      </c>
      <c r="I2" s="83"/>
      <c r="J2" s="82">
        <f>E2*'Average Salaries'!C2</f>
        <v>0</v>
      </c>
      <c r="K2" s="82">
        <f>E2*1850</f>
        <v>0</v>
      </c>
      <c r="L2" s="82">
        <f>E2*2750</f>
        <v>0</v>
      </c>
      <c r="M2" s="82">
        <f>SUM(G2:L2)</f>
        <v>0</v>
      </c>
      <c r="N2" s="84">
        <f>F2+M2</f>
        <v>0</v>
      </c>
    </row>
    <row r="3" spans="1:17" s="166" customFormat="1" x14ac:dyDescent="0.35">
      <c r="A3" s="165">
        <v>1</v>
      </c>
      <c r="B3" s="165">
        <v>6110</v>
      </c>
      <c r="C3" s="316"/>
      <c r="D3" s="2" t="s">
        <v>104</v>
      </c>
      <c r="E3" s="81"/>
      <c r="F3" s="82">
        <f>ROUND(E3*'Average Salaries'!B3,2)</f>
        <v>0</v>
      </c>
      <c r="G3" s="82">
        <f t="shared" ref="G3:G14" si="0">0.0765*F3</f>
        <v>0</v>
      </c>
      <c r="H3" s="82">
        <f t="shared" ref="H3:H7" si="1">F3*0.1264</f>
        <v>0</v>
      </c>
      <c r="I3" s="83"/>
      <c r="J3" s="82">
        <f>E3*'Average Salaries'!C3</f>
        <v>0</v>
      </c>
      <c r="K3" s="82">
        <f>E3*1650</f>
        <v>0</v>
      </c>
      <c r="L3" s="82">
        <f>E3*500</f>
        <v>0</v>
      </c>
      <c r="M3" s="82">
        <f t="shared" ref="M3:M14" si="2">SUM(G3:L3)</f>
        <v>0</v>
      </c>
      <c r="N3" s="84">
        <f t="shared" ref="N3:N14" si="3">F3+M3</f>
        <v>0</v>
      </c>
    </row>
    <row r="4" spans="1:17" s="166" customFormat="1" x14ac:dyDescent="0.35">
      <c r="A4" s="165">
        <v>1</v>
      </c>
      <c r="B4" s="165">
        <v>6110</v>
      </c>
      <c r="C4" s="316"/>
      <c r="D4" s="1" t="s">
        <v>332</v>
      </c>
      <c r="E4" s="81"/>
      <c r="F4" s="82">
        <f>ROUND(E4*'Average Salaries'!B4,2)</f>
        <v>0</v>
      </c>
      <c r="G4" s="82">
        <f t="shared" si="0"/>
        <v>0</v>
      </c>
      <c r="H4" s="82">
        <f t="shared" si="1"/>
        <v>0</v>
      </c>
      <c r="I4" s="83"/>
      <c r="J4" s="82">
        <f>E4*'Average Salaries'!C4</f>
        <v>0</v>
      </c>
      <c r="K4" s="82">
        <f>E4*1850</f>
        <v>0</v>
      </c>
      <c r="L4" s="82">
        <f>E4*2750</f>
        <v>0</v>
      </c>
      <c r="M4" s="82">
        <f t="shared" si="2"/>
        <v>0</v>
      </c>
      <c r="N4" s="84">
        <f t="shared" si="3"/>
        <v>0</v>
      </c>
    </row>
    <row r="5" spans="1:17" s="166" customFormat="1" x14ac:dyDescent="0.35">
      <c r="A5" s="165">
        <v>1</v>
      </c>
      <c r="B5" s="165">
        <v>6143</v>
      </c>
      <c r="C5" s="316"/>
      <c r="D5" s="1" t="s">
        <v>330</v>
      </c>
      <c r="E5" s="81"/>
      <c r="F5" s="82">
        <f>ROUND(E5*'Average Salaries'!B5,2)</f>
        <v>0</v>
      </c>
      <c r="G5" s="82">
        <f t="shared" si="0"/>
        <v>0</v>
      </c>
      <c r="H5" s="82">
        <f t="shared" si="1"/>
        <v>0</v>
      </c>
      <c r="I5" s="83"/>
      <c r="J5" s="82">
        <f>E5*'Average Salaries'!C5</f>
        <v>0</v>
      </c>
      <c r="K5" s="82">
        <f>E5*1850</f>
        <v>0</v>
      </c>
      <c r="L5" s="82">
        <f>E5*2750</f>
        <v>0</v>
      </c>
      <c r="M5" s="82">
        <f t="shared" si="2"/>
        <v>0</v>
      </c>
      <c r="N5" s="84">
        <f t="shared" si="3"/>
        <v>0</v>
      </c>
    </row>
    <row r="6" spans="1:17" s="166" customFormat="1" x14ac:dyDescent="0.35">
      <c r="A6" s="165">
        <v>1</v>
      </c>
      <c r="B6" s="165">
        <v>6143</v>
      </c>
      <c r="C6" s="316"/>
      <c r="D6" s="1" t="s">
        <v>331</v>
      </c>
      <c r="E6" s="81"/>
      <c r="F6" s="82">
        <f>ROUND(E6*'Average Salaries'!B6,2)</f>
        <v>0</v>
      </c>
      <c r="G6" s="82">
        <f t="shared" si="0"/>
        <v>0</v>
      </c>
      <c r="H6" s="82">
        <f t="shared" si="1"/>
        <v>0</v>
      </c>
      <c r="I6" s="83"/>
      <c r="J6" s="82">
        <f>E6*'Average Salaries'!C6</f>
        <v>0</v>
      </c>
      <c r="K6" s="82">
        <f>E6*1350</f>
        <v>0</v>
      </c>
      <c r="L6" s="82">
        <v>0</v>
      </c>
      <c r="M6" s="82">
        <f t="shared" si="2"/>
        <v>0</v>
      </c>
      <c r="N6" s="84">
        <f t="shared" si="3"/>
        <v>0</v>
      </c>
    </row>
    <row r="7" spans="1:17" s="166" customFormat="1" x14ac:dyDescent="0.35">
      <c r="A7" s="165">
        <v>1</v>
      </c>
      <c r="B7" s="165">
        <v>6140</v>
      </c>
      <c r="C7" s="316"/>
      <c r="D7" s="1" t="s">
        <v>107</v>
      </c>
      <c r="E7" s="81"/>
      <c r="F7" s="82">
        <f>ROUND(E7*'Average Salaries'!B7,2)</f>
        <v>0</v>
      </c>
      <c r="G7" s="82">
        <f t="shared" si="0"/>
        <v>0</v>
      </c>
      <c r="H7" s="82">
        <f t="shared" si="1"/>
        <v>0</v>
      </c>
      <c r="I7" s="83"/>
      <c r="J7" s="82">
        <f>E7*'Average Salaries'!C7</f>
        <v>0</v>
      </c>
      <c r="K7" s="82">
        <f>E7*1350</f>
        <v>0</v>
      </c>
      <c r="L7" s="82">
        <v>0</v>
      </c>
      <c r="M7" s="82">
        <f t="shared" si="2"/>
        <v>0</v>
      </c>
      <c r="N7" s="84">
        <f t="shared" si="3"/>
        <v>0</v>
      </c>
    </row>
    <row r="8" spans="1:17" s="166" customFormat="1" ht="14.5" x14ac:dyDescent="0.35">
      <c r="A8" s="165">
        <v>1</v>
      </c>
      <c r="B8" s="165">
        <v>6130</v>
      </c>
      <c r="C8" s="316"/>
      <c r="D8" s="1" t="s">
        <v>323</v>
      </c>
      <c r="E8" s="81"/>
      <c r="F8" s="82">
        <f>ROUND(E8*'Average Salaries'!B8,2)</f>
        <v>0</v>
      </c>
      <c r="G8" s="82">
        <f t="shared" si="0"/>
        <v>0</v>
      </c>
      <c r="H8" s="83"/>
      <c r="I8" s="82">
        <f>F8*0.075</f>
        <v>0</v>
      </c>
      <c r="J8" s="82">
        <f>E8*'Average Salaries'!C8</f>
        <v>0</v>
      </c>
      <c r="K8" s="82">
        <f>E8*1150</f>
        <v>0</v>
      </c>
      <c r="L8" s="82">
        <v>0</v>
      </c>
      <c r="M8" s="82">
        <f t="shared" si="2"/>
        <v>0</v>
      </c>
      <c r="N8" s="84">
        <f t="shared" si="3"/>
        <v>0</v>
      </c>
      <c r="Q8" s="297"/>
    </row>
    <row r="9" spans="1:17" s="166" customFormat="1" ht="14.5" x14ac:dyDescent="0.35">
      <c r="A9" s="165">
        <v>1</v>
      </c>
      <c r="B9" s="165">
        <v>6131</v>
      </c>
      <c r="C9" s="316"/>
      <c r="D9" s="1" t="s">
        <v>324</v>
      </c>
      <c r="E9" s="81"/>
      <c r="F9" s="82">
        <f>ROUND(E9*'Average Salaries'!B9,2)</f>
        <v>0</v>
      </c>
      <c r="G9" s="82">
        <f t="shared" si="0"/>
        <v>0</v>
      </c>
      <c r="H9" s="83"/>
      <c r="I9" s="82">
        <f t="shared" ref="I9:I14" si="4">F9*0.075</f>
        <v>0</v>
      </c>
      <c r="J9" s="82">
        <f>E9*'Average Salaries'!C9</f>
        <v>0</v>
      </c>
      <c r="K9" s="82">
        <f>E9*1150</f>
        <v>0</v>
      </c>
      <c r="L9" s="82">
        <v>0</v>
      </c>
      <c r="M9" s="82">
        <f t="shared" si="2"/>
        <v>0</v>
      </c>
      <c r="N9" s="84">
        <f t="shared" si="3"/>
        <v>0</v>
      </c>
      <c r="Q9" s="297"/>
    </row>
    <row r="10" spans="1:17" s="166" customFormat="1" ht="14.5" x14ac:dyDescent="0.35">
      <c r="A10" s="165">
        <v>1</v>
      </c>
      <c r="B10" s="165">
        <v>6144</v>
      </c>
      <c r="C10" s="316"/>
      <c r="D10" s="1" t="s">
        <v>372</v>
      </c>
      <c r="E10" s="81"/>
      <c r="F10" s="82">
        <f>ROUND(E10*'Average Salaries'!B10,2)</f>
        <v>0</v>
      </c>
      <c r="G10" s="82">
        <f t="shared" si="0"/>
        <v>0</v>
      </c>
      <c r="H10" s="83"/>
      <c r="I10" s="82">
        <f t="shared" si="4"/>
        <v>0</v>
      </c>
      <c r="J10" s="82">
        <f>E10*'Average Salaries'!C10</f>
        <v>0</v>
      </c>
      <c r="K10" s="82">
        <f>E10*1150</f>
        <v>0</v>
      </c>
      <c r="L10" s="82">
        <v>0</v>
      </c>
      <c r="M10" s="82">
        <f t="shared" si="2"/>
        <v>0</v>
      </c>
      <c r="N10" s="84">
        <f t="shared" si="3"/>
        <v>0</v>
      </c>
      <c r="Q10" s="297"/>
    </row>
    <row r="11" spans="1:17" s="166" customFormat="1" ht="14.5" x14ac:dyDescent="0.35">
      <c r="A11" s="165">
        <v>1</v>
      </c>
      <c r="B11" s="165">
        <v>6170</v>
      </c>
      <c r="C11" s="316"/>
      <c r="D11" s="60" t="s">
        <v>101</v>
      </c>
      <c r="E11" s="81"/>
      <c r="F11" s="82">
        <f>ROUND(E11*'Average Salaries'!B11,2)</f>
        <v>0</v>
      </c>
      <c r="G11" s="82">
        <f t="shared" si="0"/>
        <v>0</v>
      </c>
      <c r="H11" s="83"/>
      <c r="I11" s="82">
        <f t="shared" si="4"/>
        <v>0</v>
      </c>
      <c r="J11" s="82">
        <f>E11*'Average Salaries'!C11</f>
        <v>0</v>
      </c>
      <c r="K11" s="82">
        <f>E11*1350</f>
        <v>0</v>
      </c>
      <c r="L11" s="82">
        <f>E11*500</f>
        <v>0</v>
      </c>
      <c r="M11" s="82">
        <f t="shared" si="2"/>
        <v>0</v>
      </c>
      <c r="N11" s="84">
        <f t="shared" si="3"/>
        <v>0</v>
      </c>
      <c r="O11" s="296"/>
      <c r="Q11" s="297"/>
    </row>
    <row r="12" spans="1:17" s="166" customFormat="1" x14ac:dyDescent="0.35">
      <c r="A12" s="165">
        <v>1</v>
      </c>
      <c r="B12" s="165">
        <v>6170</v>
      </c>
      <c r="C12" s="316"/>
      <c r="D12" s="155" t="s">
        <v>293</v>
      </c>
      <c r="E12" s="81"/>
      <c r="F12" s="82">
        <f>ROUND(E12*'Average Salaries'!B12,2)</f>
        <v>0</v>
      </c>
      <c r="G12" s="82">
        <f>0.0765*F12</f>
        <v>0</v>
      </c>
      <c r="H12" s="83"/>
      <c r="I12" s="82">
        <f>F12*0.075</f>
        <v>0</v>
      </c>
      <c r="J12" s="82">
        <f>E12*'Average Salaries'!C12</f>
        <v>0</v>
      </c>
      <c r="K12" s="82">
        <f>E12*1350</f>
        <v>0</v>
      </c>
      <c r="L12" s="82">
        <f>E12*500</f>
        <v>0</v>
      </c>
      <c r="M12" s="82">
        <f t="shared" si="2"/>
        <v>0</v>
      </c>
      <c r="N12" s="84">
        <f>F12+M12</f>
        <v>0</v>
      </c>
      <c r="O12" s="296"/>
    </row>
    <row r="13" spans="1:17" s="166" customFormat="1" x14ac:dyDescent="0.35">
      <c r="A13" s="165">
        <v>1</v>
      </c>
      <c r="B13" s="165">
        <v>6170</v>
      </c>
      <c r="C13" s="316"/>
      <c r="D13" s="60" t="s">
        <v>102</v>
      </c>
      <c r="E13" s="81"/>
      <c r="F13" s="82">
        <f>ROUND(E13*'Average Salaries'!B13,2)</f>
        <v>0</v>
      </c>
      <c r="G13" s="82">
        <f t="shared" si="0"/>
        <v>0</v>
      </c>
      <c r="H13" s="83"/>
      <c r="I13" s="82">
        <f t="shared" si="4"/>
        <v>0</v>
      </c>
      <c r="J13" s="82">
        <f>E13*'Average Salaries'!C13</f>
        <v>0</v>
      </c>
      <c r="K13" s="82">
        <f>E13*1350</f>
        <v>0</v>
      </c>
      <c r="L13" s="82">
        <f>E13*500</f>
        <v>0</v>
      </c>
      <c r="M13" s="82">
        <f t="shared" si="2"/>
        <v>0</v>
      </c>
      <c r="N13" s="84">
        <f t="shared" si="3"/>
        <v>0</v>
      </c>
    </row>
    <row r="14" spans="1:17" s="166" customFormat="1" ht="14" thickBot="1" x14ac:dyDescent="0.4">
      <c r="A14" s="165">
        <v>1</v>
      </c>
      <c r="B14" s="165">
        <v>6170</v>
      </c>
      <c r="C14" s="316"/>
      <c r="D14" s="60" t="s">
        <v>103</v>
      </c>
      <c r="E14" s="81"/>
      <c r="F14" s="82">
        <f>ROUND(E14*'Average Salaries'!B14,2)</f>
        <v>0</v>
      </c>
      <c r="G14" s="82">
        <f t="shared" si="0"/>
        <v>0</v>
      </c>
      <c r="H14" s="83"/>
      <c r="I14" s="82">
        <f t="shared" si="4"/>
        <v>0</v>
      </c>
      <c r="J14" s="82">
        <f>E14*'Average Salaries'!C14</f>
        <v>0</v>
      </c>
      <c r="K14" s="82">
        <f>E14*1350</f>
        <v>0</v>
      </c>
      <c r="L14" s="82">
        <f>E14*500</f>
        <v>0</v>
      </c>
      <c r="M14" s="82">
        <f t="shared" si="2"/>
        <v>0</v>
      </c>
      <c r="N14" s="84">
        <f t="shared" si="3"/>
        <v>0</v>
      </c>
    </row>
    <row r="15" spans="1:17" s="219" customFormat="1" ht="45.75" customHeight="1" x14ac:dyDescent="0.35">
      <c r="A15" s="214"/>
      <c r="B15" s="214"/>
      <c r="C15" s="316"/>
      <c r="D15" s="159" t="s">
        <v>129</v>
      </c>
      <c r="E15" s="175" t="s">
        <v>127</v>
      </c>
      <c r="F15" s="176" t="s">
        <v>112</v>
      </c>
      <c r="G15" s="176" t="s">
        <v>123</v>
      </c>
      <c r="H15" s="176" t="s">
        <v>105</v>
      </c>
      <c r="I15" s="173" t="s">
        <v>335</v>
      </c>
      <c r="J15" s="176" t="s">
        <v>287</v>
      </c>
      <c r="K15" s="176"/>
      <c r="L15" s="176"/>
      <c r="M15" s="176" t="s">
        <v>124</v>
      </c>
      <c r="N15" s="177" t="s">
        <v>125</v>
      </c>
      <c r="O15" s="218"/>
      <c r="P15" s="218"/>
    </row>
    <row r="16" spans="1:17" s="166" customFormat="1" x14ac:dyDescent="0.35">
      <c r="A16" s="165">
        <v>1</v>
      </c>
      <c r="B16" s="165">
        <v>6185</v>
      </c>
      <c r="C16" s="316"/>
      <c r="D16" s="158" t="s">
        <v>328</v>
      </c>
      <c r="E16" s="81"/>
      <c r="F16" s="85"/>
      <c r="G16" s="82">
        <f>E16*F16*25</f>
        <v>0</v>
      </c>
      <c r="H16" s="82">
        <f>G16*0.0765</f>
        <v>0</v>
      </c>
      <c r="I16" s="82">
        <f>G16*0.1264</f>
        <v>0</v>
      </c>
      <c r="J16" s="83"/>
      <c r="K16" s="83"/>
      <c r="L16" s="83"/>
      <c r="M16" s="82">
        <f>SUM(H16:L16)</f>
        <v>0</v>
      </c>
      <c r="N16" s="84">
        <f>G16+M16</f>
        <v>0</v>
      </c>
    </row>
    <row r="17" spans="1:16" s="166" customFormat="1" x14ac:dyDescent="0.35">
      <c r="A17" s="165">
        <v>1</v>
      </c>
      <c r="B17" s="165">
        <v>6185</v>
      </c>
      <c r="C17" s="316"/>
      <c r="D17" s="158" t="s">
        <v>71</v>
      </c>
      <c r="E17" s="81"/>
      <c r="F17" s="85"/>
      <c r="G17" s="82">
        <f>E17*F17*25</f>
        <v>0</v>
      </c>
      <c r="H17" s="82">
        <f t="shared" ref="H17:H23" si="5">G17*0.0765</f>
        <v>0</v>
      </c>
      <c r="I17" s="82">
        <f t="shared" ref="I17:I18" si="6">G17*0.1264</f>
        <v>0</v>
      </c>
      <c r="J17" s="83"/>
      <c r="K17" s="83"/>
      <c r="L17" s="83"/>
      <c r="M17" s="82">
        <f t="shared" ref="M17:M24" si="7">SUM(H17:L17)</f>
        <v>0</v>
      </c>
      <c r="N17" s="84">
        <f t="shared" ref="N17:N23" si="8">G17+M17</f>
        <v>0</v>
      </c>
    </row>
    <row r="18" spans="1:16" s="166" customFormat="1" x14ac:dyDescent="0.35">
      <c r="A18" s="165">
        <v>1</v>
      </c>
      <c r="B18" s="165">
        <v>6185</v>
      </c>
      <c r="C18" s="316"/>
      <c r="D18" s="158" t="s">
        <v>316</v>
      </c>
      <c r="E18" s="81"/>
      <c r="F18" s="85"/>
      <c r="G18" s="82">
        <f>E18*F18*30</f>
        <v>0</v>
      </c>
      <c r="H18" s="82">
        <f t="shared" si="5"/>
        <v>0</v>
      </c>
      <c r="I18" s="82">
        <f t="shared" si="6"/>
        <v>0</v>
      </c>
      <c r="J18" s="83"/>
      <c r="K18" s="83"/>
      <c r="L18" s="83"/>
      <c r="M18" s="82">
        <f t="shared" si="7"/>
        <v>0</v>
      </c>
      <c r="N18" s="84">
        <f>G18+M18</f>
        <v>0</v>
      </c>
    </row>
    <row r="19" spans="1:16" s="166" customFormat="1" x14ac:dyDescent="0.35">
      <c r="A19" s="165">
        <v>1</v>
      </c>
      <c r="B19" s="165">
        <v>6184</v>
      </c>
      <c r="C19" s="316"/>
      <c r="D19" s="158" t="s">
        <v>314</v>
      </c>
      <c r="E19" s="81"/>
      <c r="F19" s="85"/>
      <c r="G19" s="82">
        <f>E19*F19*39.6</f>
        <v>0</v>
      </c>
      <c r="H19" s="82">
        <f>G19*0.0765</f>
        <v>0</v>
      </c>
      <c r="I19" s="83"/>
      <c r="J19" s="82">
        <f t="shared" ref="J19:J24" si="9">G19*0.075</f>
        <v>0</v>
      </c>
      <c r="K19" s="83"/>
      <c r="L19" s="83"/>
      <c r="M19" s="82">
        <f t="shared" si="7"/>
        <v>0</v>
      </c>
      <c r="N19" s="84">
        <f>G19+M19</f>
        <v>0</v>
      </c>
    </row>
    <row r="20" spans="1:16" s="166" customFormat="1" x14ac:dyDescent="0.35">
      <c r="A20" s="165">
        <v>1</v>
      </c>
      <c r="B20" s="165">
        <v>6184</v>
      </c>
      <c r="C20" s="316"/>
      <c r="D20" s="158" t="s">
        <v>313</v>
      </c>
      <c r="E20" s="81"/>
      <c r="F20" s="85"/>
      <c r="G20" s="82">
        <f>E20*F20*18.88</f>
        <v>0</v>
      </c>
      <c r="H20" s="82">
        <f>G20*0.0765</f>
        <v>0</v>
      </c>
      <c r="I20" s="83"/>
      <c r="J20" s="82">
        <f t="shared" si="9"/>
        <v>0</v>
      </c>
      <c r="K20" s="83"/>
      <c r="L20" s="83"/>
      <c r="M20" s="82">
        <f t="shared" si="7"/>
        <v>0</v>
      </c>
      <c r="N20" s="84">
        <f>G20+M20</f>
        <v>0</v>
      </c>
    </row>
    <row r="21" spans="1:16" s="166" customFormat="1" x14ac:dyDescent="0.35">
      <c r="A21" s="165">
        <v>1</v>
      </c>
      <c r="B21" s="165">
        <v>6184</v>
      </c>
      <c r="C21" s="316"/>
      <c r="D21" s="158" t="s">
        <v>216</v>
      </c>
      <c r="E21" s="81"/>
      <c r="F21" s="85"/>
      <c r="G21" s="82">
        <f>E21*F21*22</f>
        <v>0</v>
      </c>
      <c r="H21" s="82">
        <f t="shared" si="5"/>
        <v>0</v>
      </c>
      <c r="I21" s="83"/>
      <c r="J21" s="82">
        <f t="shared" si="9"/>
        <v>0</v>
      </c>
      <c r="K21" s="83"/>
      <c r="L21" s="83"/>
      <c r="M21" s="82">
        <f t="shared" si="7"/>
        <v>0</v>
      </c>
      <c r="N21" s="84">
        <f t="shared" si="8"/>
        <v>0</v>
      </c>
    </row>
    <row r="22" spans="1:16" s="166" customFormat="1" x14ac:dyDescent="0.35">
      <c r="A22" s="165">
        <v>1</v>
      </c>
      <c r="B22" s="165">
        <v>6184</v>
      </c>
      <c r="C22" s="316"/>
      <c r="D22" s="158" t="s">
        <v>217</v>
      </c>
      <c r="E22" s="81"/>
      <c r="F22" s="85"/>
      <c r="G22" s="82">
        <f>E22*F22*26</f>
        <v>0</v>
      </c>
      <c r="H22" s="82">
        <f t="shared" si="5"/>
        <v>0</v>
      </c>
      <c r="I22" s="83"/>
      <c r="J22" s="82">
        <f t="shared" si="9"/>
        <v>0</v>
      </c>
      <c r="K22" s="83"/>
      <c r="L22" s="83"/>
      <c r="M22" s="82">
        <f t="shared" si="7"/>
        <v>0</v>
      </c>
      <c r="N22" s="84">
        <f>G22+M22</f>
        <v>0</v>
      </c>
    </row>
    <row r="23" spans="1:16" s="166" customFormat="1" x14ac:dyDescent="0.35">
      <c r="A23" s="165">
        <v>1</v>
      </c>
      <c r="B23" s="165">
        <v>6184</v>
      </c>
      <c r="C23" s="316"/>
      <c r="D23" s="158" t="s">
        <v>288</v>
      </c>
      <c r="E23" s="81"/>
      <c r="F23" s="85"/>
      <c r="G23" s="82">
        <f>E23*F23*9.8</f>
        <v>0</v>
      </c>
      <c r="H23" s="82">
        <f t="shared" si="5"/>
        <v>0</v>
      </c>
      <c r="I23" s="83"/>
      <c r="J23" s="82">
        <f t="shared" si="9"/>
        <v>0</v>
      </c>
      <c r="K23" s="83"/>
      <c r="L23" s="83"/>
      <c r="M23" s="82">
        <f t="shared" si="7"/>
        <v>0</v>
      </c>
      <c r="N23" s="84">
        <f t="shared" si="8"/>
        <v>0</v>
      </c>
    </row>
    <row r="24" spans="1:16" s="166" customFormat="1" x14ac:dyDescent="0.35">
      <c r="A24" s="165">
        <v>1</v>
      </c>
      <c r="B24" s="165">
        <v>6184</v>
      </c>
      <c r="C24" s="316"/>
      <c r="D24" s="158" t="s">
        <v>289</v>
      </c>
      <c r="E24" s="81"/>
      <c r="F24" s="85"/>
      <c r="G24" s="82">
        <f>E24*F24*11.5</f>
        <v>0</v>
      </c>
      <c r="H24" s="82">
        <f>G24*0.0765</f>
        <v>0</v>
      </c>
      <c r="I24" s="83"/>
      <c r="J24" s="82">
        <f t="shared" si="9"/>
        <v>0</v>
      </c>
      <c r="K24" s="83"/>
      <c r="L24" s="83"/>
      <c r="M24" s="82">
        <f t="shared" si="7"/>
        <v>0</v>
      </c>
      <c r="N24" s="84">
        <f>G24+M24</f>
        <v>0</v>
      </c>
    </row>
    <row r="25" spans="1:16" s="166" customFormat="1" ht="14" thickBot="1" x14ac:dyDescent="0.4">
      <c r="A25" s="220"/>
      <c r="B25" s="220"/>
      <c r="C25" s="316"/>
      <c r="D25" s="160" t="s">
        <v>196</v>
      </c>
      <c r="E25" s="209"/>
      <c r="F25" s="87" t="s">
        <v>197</v>
      </c>
      <c r="G25" s="209"/>
      <c r="H25" s="209"/>
      <c r="I25" s="209"/>
      <c r="J25" s="209"/>
      <c r="K25" s="209"/>
      <c r="L25" s="209"/>
      <c r="M25" s="82"/>
      <c r="N25" s="84"/>
    </row>
    <row r="26" spans="1:16" s="221" customFormat="1" ht="14" thickBot="1" x14ac:dyDescent="0.4">
      <c r="B26" s="222"/>
      <c r="C26" s="317"/>
      <c r="D26" s="161" t="s">
        <v>218</v>
      </c>
      <c r="E26" s="210"/>
      <c r="F26" s="211" t="s">
        <v>205</v>
      </c>
      <c r="G26" s="195">
        <f>SUM(F2:F14)+SUM(G16:G24)</f>
        <v>0</v>
      </c>
      <c r="H26" s="210"/>
      <c r="I26" s="211" t="s">
        <v>206</v>
      </c>
      <c r="J26" s="195">
        <f>SUM(M2:M14)+SUM(M16:M24)</f>
        <v>0</v>
      </c>
      <c r="K26" s="212"/>
      <c r="L26" s="212"/>
      <c r="M26" s="212"/>
      <c r="N26" s="213"/>
    </row>
    <row r="27" spans="1:16" s="166" customFormat="1" ht="5.25" customHeight="1" thickBot="1" x14ac:dyDescent="0.4">
      <c r="A27" s="220"/>
      <c r="B27" s="220"/>
      <c r="C27" s="162"/>
      <c r="D27" s="163"/>
      <c r="E27" s="223"/>
      <c r="F27" s="223"/>
      <c r="G27" s="223"/>
      <c r="H27" s="223"/>
      <c r="I27" s="223"/>
      <c r="J27" s="223"/>
      <c r="K27" s="223"/>
      <c r="L27" s="223"/>
      <c r="M27" s="117"/>
      <c r="N27" s="117"/>
    </row>
    <row r="28" spans="1:16" s="219" customFormat="1" ht="45.75" customHeight="1" x14ac:dyDescent="0.35">
      <c r="A28" s="214"/>
      <c r="B28" s="214"/>
      <c r="C28" s="324" t="s">
        <v>5</v>
      </c>
      <c r="D28" s="164" t="s">
        <v>128</v>
      </c>
      <c r="E28" s="178" t="s">
        <v>111</v>
      </c>
      <c r="F28" s="173" t="s">
        <v>112</v>
      </c>
      <c r="G28" s="173" t="s">
        <v>123</v>
      </c>
      <c r="H28" s="173"/>
      <c r="I28" s="176"/>
      <c r="J28" s="173"/>
      <c r="K28" s="173"/>
      <c r="L28" s="173"/>
      <c r="M28" s="173"/>
      <c r="N28" s="174" t="s">
        <v>125</v>
      </c>
      <c r="O28" s="218"/>
      <c r="P28" s="218"/>
    </row>
    <row r="29" spans="1:16" s="166" customFormat="1" ht="17.25" customHeight="1" x14ac:dyDescent="0.35">
      <c r="A29" s="165">
        <v>6</v>
      </c>
      <c r="B29" s="165">
        <v>6303</v>
      </c>
      <c r="C29" s="325"/>
      <c r="D29" s="158" t="s">
        <v>378</v>
      </c>
      <c r="E29" s="88"/>
      <c r="F29" s="88"/>
      <c r="G29" s="82">
        <f>E29*F29*254</f>
        <v>0</v>
      </c>
      <c r="H29" s="83"/>
      <c r="I29" s="83"/>
      <c r="J29" s="83"/>
      <c r="K29" s="83"/>
      <c r="L29" s="83"/>
      <c r="M29" s="83"/>
      <c r="N29" s="84">
        <f>G29+M29</f>
        <v>0</v>
      </c>
    </row>
    <row r="30" spans="1:16" s="219" customFormat="1" ht="25.5" customHeight="1" x14ac:dyDescent="0.35">
      <c r="A30" s="214"/>
      <c r="B30" s="214"/>
      <c r="C30" s="325"/>
      <c r="D30" s="159" t="s">
        <v>200</v>
      </c>
      <c r="E30" s="175" t="s">
        <v>201</v>
      </c>
      <c r="F30" s="313" t="s">
        <v>202</v>
      </c>
      <c r="G30" s="313"/>
      <c r="H30" s="313"/>
      <c r="I30" s="313"/>
      <c r="J30" s="313"/>
      <c r="K30" s="313"/>
      <c r="L30" s="313"/>
      <c r="M30" s="313"/>
      <c r="N30" s="314"/>
      <c r="O30" s="218"/>
      <c r="P30" s="218"/>
    </row>
    <row r="31" spans="1:16" x14ac:dyDescent="0.35">
      <c r="A31" s="165">
        <v>6</v>
      </c>
      <c r="B31" s="165">
        <v>6303</v>
      </c>
      <c r="C31" s="325"/>
      <c r="D31" s="80" t="s">
        <v>329</v>
      </c>
      <c r="E31" s="85"/>
      <c r="F31" s="87" t="s">
        <v>133</v>
      </c>
      <c r="G31" s="82"/>
      <c r="H31" s="82"/>
      <c r="I31" s="82"/>
      <c r="J31" s="82"/>
      <c r="K31" s="82"/>
      <c r="L31" s="82"/>
      <c r="M31" s="82"/>
      <c r="N31" s="84"/>
    </row>
    <row r="32" spans="1:16" x14ac:dyDescent="0.35">
      <c r="A32" s="165">
        <v>6</v>
      </c>
      <c r="B32" s="165">
        <v>6303</v>
      </c>
      <c r="C32" s="325"/>
      <c r="D32" s="80" t="s">
        <v>204</v>
      </c>
      <c r="E32" s="85"/>
      <c r="F32" s="179"/>
      <c r="G32" s="82"/>
      <c r="H32" s="82"/>
      <c r="I32" s="82"/>
      <c r="J32" s="82"/>
      <c r="K32" s="82"/>
      <c r="L32" s="82"/>
      <c r="M32" s="82"/>
      <c r="N32" s="84"/>
    </row>
    <row r="33" spans="1:14" x14ac:dyDescent="0.35">
      <c r="A33" s="165">
        <v>6</v>
      </c>
      <c r="B33" s="165">
        <v>6303</v>
      </c>
      <c r="C33" s="325"/>
      <c r="D33" s="80" t="s">
        <v>204</v>
      </c>
      <c r="E33" s="85"/>
      <c r="F33" s="179"/>
      <c r="G33" s="82"/>
      <c r="H33" s="82"/>
      <c r="I33" s="82"/>
      <c r="J33" s="82"/>
      <c r="K33" s="82"/>
      <c r="L33" s="82"/>
      <c r="M33" s="82"/>
      <c r="N33" s="84"/>
    </row>
    <row r="34" spans="1:14" x14ac:dyDescent="0.35">
      <c r="A34" s="165">
        <v>6</v>
      </c>
      <c r="B34" s="165">
        <v>6303</v>
      </c>
      <c r="C34" s="325"/>
      <c r="D34" s="80" t="s">
        <v>320</v>
      </c>
      <c r="E34" s="85"/>
      <c r="F34" s="179"/>
      <c r="G34" s="82"/>
      <c r="H34" s="82"/>
      <c r="I34" s="82"/>
      <c r="J34" s="82"/>
      <c r="K34" s="82"/>
      <c r="L34" s="82"/>
      <c r="M34" s="82"/>
      <c r="N34" s="84"/>
    </row>
    <row r="35" spans="1:14" x14ac:dyDescent="0.35">
      <c r="A35" s="165">
        <v>6</v>
      </c>
      <c r="B35" s="165">
        <v>6304</v>
      </c>
      <c r="C35" s="325"/>
      <c r="D35" s="80" t="s">
        <v>113</v>
      </c>
      <c r="E35" s="85"/>
      <c r="F35" s="179" t="s">
        <v>213</v>
      </c>
      <c r="G35" s="82"/>
      <c r="H35" s="82"/>
      <c r="I35" s="82"/>
      <c r="J35" s="82"/>
      <c r="K35" s="82"/>
      <c r="L35" s="82"/>
      <c r="M35" s="82"/>
      <c r="N35" s="84"/>
    </row>
    <row r="36" spans="1:14" x14ac:dyDescent="0.35">
      <c r="A36" s="165">
        <v>6</v>
      </c>
      <c r="B36" s="165">
        <v>6304</v>
      </c>
      <c r="C36" s="325"/>
      <c r="D36" s="80" t="s">
        <v>113</v>
      </c>
      <c r="E36" s="85"/>
      <c r="F36" s="179" t="s">
        <v>213</v>
      </c>
      <c r="G36" s="82"/>
      <c r="H36" s="82"/>
      <c r="I36" s="82"/>
      <c r="J36" s="82"/>
      <c r="K36" s="82"/>
      <c r="L36" s="82"/>
      <c r="M36" s="82"/>
      <c r="N36" s="84"/>
    </row>
    <row r="37" spans="1:14" x14ac:dyDescent="0.35">
      <c r="A37" s="165">
        <v>6</v>
      </c>
      <c r="B37" s="165">
        <v>6320</v>
      </c>
      <c r="C37" s="325"/>
      <c r="D37" s="158" t="s">
        <v>18</v>
      </c>
      <c r="E37" s="85"/>
      <c r="F37" s="87" t="s">
        <v>130</v>
      </c>
      <c r="G37" s="82"/>
      <c r="H37" s="82"/>
      <c r="I37" s="82"/>
      <c r="J37" s="82"/>
      <c r="K37" s="82"/>
      <c r="L37" s="82"/>
      <c r="M37" s="82"/>
      <c r="N37" s="84"/>
    </row>
    <row r="38" spans="1:14" ht="14" thickBot="1" x14ac:dyDescent="0.4">
      <c r="A38" s="165">
        <v>6</v>
      </c>
      <c r="B38" s="165">
        <v>6329</v>
      </c>
      <c r="C38" s="325"/>
      <c r="D38" s="158" t="s">
        <v>19</v>
      </c>
      <c r="E38" s="85"/>
      <c r="F38" s="87" t="s">
        <v>134</v>
      </c>
      <c r="G38" s="82"/>
      <c r="H38" s="82"/>
      <c r="I38" s="82"/>
      <c r="J38" s="82"/>
      <c r="K38" s="82"/>
      <c r="L38" s="82"/>
      <c r="M38" s="82"/>
      <c r="N38" s="84"/>
    </row>
    <row r="39" spans="1:14" s="166" customFormat="1" ht="14" thickBot="1" x14ac:dyDescent="0.4">
      <c r="B39" s="226"/>
      <c r="C39" s="326"/>
      <c r="D39" s="161" t="s">
        <v>218</v>
      </c>
      <c r="E39" s="193">
        <f>SUM(E31:E38)+N29</f>
        <v>0</v>
      </c>
      <c r="F39" s="180"/>
      <c r="G39" s="181"/>
      <c r="H39" s="182"/>
      <c r="I39" s="180"/>
      <c r="J39" s="181"/>
      <c r="K39" s="181"/>
      <c r="L39" s="181"/>
      <c r="M39" s="181"/>
      <c r="N39" s="183"/>
    </row>
    <row r="40" spans="1:14" s="166" customFormat="1" ht="3.75" customHeight="1" thickBot="1" x14ac:dyDescent="0.4">
      <c r="A40" s="165"/>
      <c r="B40" s="165"/>
      <c r="C40" s="165"/>
      <c r="E40" s="82"/>
      <c r="F40" s="89"/>
      <c r="G40" s="117"/>
      <c r="H40" s="117"/>
      <c r="I40" s="117"/>
      <c r="J40" s="117"/>
      <c r="K40" s="117"/>
      <c r="L40" s="117"/>
      <c r="M40" s="117"/>
      <c r="N40" s="117"/>
    </row>
    <row r="41" spans="1:14" x14ac:dyDescent="0.35">
      <c r="A41" s="165">
        <v>3</v>
      </c>
      <c r="B41" s="165">
        <v>6366</v>
      </c>
      <c r="C41" s="318" t="s">
        <v>2</v>
      </c>
      <c r="D41" s="167" t="s">
        <v>114</v>
      </c>
      <c r="E41" s="90"/>
      <c r="F41" s="184"/>
      <c r="G41" s="185"/>
      <c r="H41" s="185"/>
      <c r="I41" s="185"/>
      <c r="J41" s="185"/>
      <c r="K41" s="185"/>
      <c r="L41" s="185"/>
      <c r="M41" s="185"/>
      <c r="N41" s="186"/>
    </row>
    <row r="42" spans="1:14" ht="14" thickBot="1" x14ac:dyDescent="0.4">
      <c r="A42" s="165">
        <v>3</v>
      </c>
      <c r="B42" s="165">
        <v>6368</v>
      </c>
      <c r="C42" s="319"/>
      <c r="D42" s="158" t="s">
        <v>115</v>
      </c>
      <c r="E42" s="88"/>
      <c r="F42" s="179" t="s">
        <v>194</v>
      </c>
      <c r="G42" s="82"/>
      <c r="H42" s="82"/>
      <c r="I42" s="82"/>
      <c r="J42" s="82"/>
      <c r="K42" s="82"/>
      <c r="L42" s="82"/>
      <c r="M42" s="82"/>
      <c r="N42" s="84"/>
    </row>
    <row r="43" spans="1:14" s="166" customFormat="1" ht="14" thickBot="1" x14ac:dyDescent="0.4">
      <c r="B43" s="226"/>
      <c r="C43" s="320"/>
      <c r="D43" s="161" t="s">
        <v>218</v>
      </c>
      <c r="E43" s="193">
        <f>SUM(E40:E42)</f>
        <v>0</v>
      </c>
      <c r="F43" s="180"/>
      <c r="G43" s="181"/>
      <c r="H43" s="182"/>
      <c r="I43" s="180"/>
      <c r="J43" s="181"/>
      <c r="K43" s="181"/>
      <c r="L43" s="181"/>
      <c r="M43" s="181"/>
      <c r="N43" s="183"/>
    </row>
    <row r="44" spans="1:14" ht="3.75" customHeight="1" thickBot="1" x14ac:dyDescent="0.4">
      <c r="B44" s="165"/>
      <c r="C44" s="165"/>
      <c r="E44" s="82"/>
      <c r="F44" s="187"/>
      <c r="G44" s="117"/>
      <c r="H44" s="117"/>
      <c r="I44" s="117"/>
      <c r="J44" s="117"/>
      <c r="K44" s="117"/>
      <c r="L44" s="117"/>
      <c r="M44" s="117"/>
      <c r="N44" s="117"/>
    </row>
    <row r="45" spans="1:14" x14ac:dyDescent="0.35">
      <c r="A45" s="165">
        <v>4</v>
      </c>
      <c r="B45" s="165">
        <v>6530</v>
      </c>
      <c r="C45" s="321" t="s">
        <v>3</v>
      </c>
      <c r="D45" s="167" t="s">
        <v>119</v>
      </c>
      <c r="E45" s="90"/>
      <c r="F45" s="285" t="s">
        <v>274</v>
      </c>
      <c r="G45" s="185"/>
      <c r="H45" s="185"/>
      <c r="I45" s="185"/>
      <c r="J45" s="185"/>
      <c r="K45" s="185"/>
      <c r="L45" s="185"/>
      <c r="M45" s="185"/>
      <c r="N45" s="186"/>
    </row>
    <row r="46" spans="1:14" ht="14" thickBot="1" x14ac:dyDescent="0.4">
      <c r="A46" s="165">
        <v>4</v>
      </c>
      <c r="B46" s="165">
        <v>6555</v>
      </c>
      <c r="C46" s="322"/>
      <c r="D46" s="158" t="s">
        <v>120</v>
      </c>
      <c r="E46" s="85"/>
      <c r="F46" s="179" t="s">
        <v>221</v>
      </c>
      <c r="G46" s="82"/>
      <c r="H46" s="82"/>
      <c r="I46" s="82"/>
      <c r="J46" s="82"/>
      <c r="K46" s="82"/>
      <c r="L46" s="82"/>
      <c r="M46" s="82"/>
      <c r="N46" s="84"/>
    </row>
    <row r="47" spans="1:14" s="166" customFormat="1" ht="14" thickBot="1" x14ac:dyDescent="0.4">
      <c r="B47" s="226"/>
      <c r="C47" s="323"/>
      <c r="D47" s="161" t="s">
        <v>218</v>
      </c>
      <c r="E47" s="193">
        <f>SUM(E44:E46)</f>
        <v>0</v>
      </c>
      <c r="F47" s="180"/>
      <c r="G47" s="181"/>
      <c r="H47" s="182"/>
      <c r="I47" s="180"/>
      <c r="J47" s="181"/>
      <c r="K47" s="181"/>
      <c r="L47" s="181"/>
      <c r="M47" s="181"/>
      <c r="N47" s="183"/>
    </row>
    <row r="48" spans="1:14" ht="3.75" customHeight="1" thickBot="1" x14ac:dyDescent="0.4">
      <c r="B48" s="165"/>
      <c r="C48" s="165"/>
      <c r="E48" s="82"/>
      <c r="F48" s="187"/>
      <c r="G48" s="117"/>
      <c r="H48" s="117"/>
      <c r="I48" s="117"/>
      <c r="J48" s="117"/>
      <c r="K48" s="117"/>
      <c r="L48" s="117"/>
      <c r="M48" s="117"/>
      <c r="N48" s="117"/>
    </row>
    <row r="49" spans="1:14" x14ac:dyDescent="0.35">
      <c r="A49" s="165">
        <v>5</v>
      </c>
      <c r="B49" s="165">
        <v>6401</v>
      </c>
      <c r="C49" s="310" t="s">
        <v>4</v>
      </c>
      <c r="D49" s="167" t="s">
        <v>116</v>
      </c>
      <c r="E49" s="90"/>
      <c r="F49" s="188"/>
      <c r="G49" s="185"/>
      <c r="H49" s="185"/>
      <c r="I49" s="185"/>
      <c r="J49" s="185"/>
      <c r="K49" s="185"/>
      <c r="L49" s="185"/>
      <c r="M49" s="185"/>
      <c r="N49" s="186"/>
    </row>
    <row r="50" spans="1:14" x14ac:dyDescent="0.35">
      <c r="A50" s="165">
        <v>5</v>
      </c>
      <c r="B50" s="165">
        <v>6402</v>
      </c>
      <c r="C50" s="311"/>
      <c r="D50" s="158" t="s">
        <v>99</v>
      </c>
      <c r="E50" s="85"/>
      <c r="F50" s="87" t="s">
        <v>195</v>
      </c>
      <c r="G50" s="82"/>
      <c r="H50" s="82"/>
      <c r="I50" s="82"/>
      <c r="J50" s="82"/>
      <c r="K50" s="82"/>
      <c r="L50" s="82"/>
      <c r="M50" s="82"/>
      <c r="N50" s="84"/>
    </row>
    <row r="51" spans="1:14" x14ac:dyDescent="0.35">
      <c r="A51" s="165">
        <v>5</v>
      </c>
      <c r="B51" s="165">
        <v>6430</v>
      </c>
      <c r="C51" s="311"/>
      <c r="D51" s="158" t="s">
        <v>222</v>
      </c>
      <c r="E51" s="85"/>
      <c r="F51" s="179"/>
      <c r="G51" s="82"/>
      <c r="H51" s="82"/>
      <c r="I51" s="82"/>
      <c r="J51" s="82"/>
      <c r="K51" s="82"/>
      <c r="L51" s="82"/>
      <c r="M51" s="82"/>
      <c r="N51" s="84"/>
    </row>
    <row r="52" spans="1:14" x14ac:dyDescent="0.35">
      <c r="A52" s="165">
        <v>5</v>
      </c>
      <c r="B52" s="165">
        <v>6432</v>
      </c>
      <c r="C52" s="311"/>
      <c r="D52" s="158" t="s">
        <v>100</v>
      </c>
      <c r="E52" s="85"/>
      <c r="F52" s="179"/>
      <c r="G52" s="82"/>
      <c r="H52" s="82"/>
      <c r="I52" s="82"/>
      <c r="J52" s="82"/>
      <c r="K52" s="82"/>
      <c r="L52" s="82"/>
      <c r="M52" s="82"/>
      <c r="N52" s="84"/>
    </row>
    <row r="53" spans="1:14" x14ac:dyDescent="0.35">
      <c r="A53" s="165">
        <v>5</v>
      </c>
      <c r="B53" s="165">
        <v>6460</v>
      </c>
      <c r="C53" s="311"/>
      <c r="D53" s="158" t="s">
        <v>223</v>
      </c>
      <c r="E53" s="85"/>
      <c r="F53" s="179" t="s">
        <v>198</v>
      </c>
      <c r="G53" s="82"/>
      <c r="H53" s="82"/>
      <c r="I53" s="82"/>
      <c r="J53" s="82"/>
      <c r="K53" s="82"/>
      <c r="L53" s="82"/>
      <c r="M53" s="82"/>
      <c r="N53" s="84"/>
    </row>
    <row r="54" spans="1:14" x14ac:dyDescent="0.35">
      <c r="A54" s="165">
        <v>5</v>
      </c>
      <c r="B54" s="165">
        <v>6470</v>
      </c>
      <c r="C54" s="311"/>
      <c r="D54" s="158" t="s">
        <v>334</v>
      </c>
      <c r="E54" s="85"/>
      <c r="F54" s="179"/>
      <c r="G54" s="82"/>
      <c r="H54" s="82"/>
      <c r="I54" s="82"/>
      <c r="J54" s="82"/>
      <c r="K54" s="82"/>
      <c r="L54" s="82"/>
      <c r="M54" s="82"/>
      <c r="N54" s="84"/>
    </row>
    <row r="55" spans="1:14" ht="14" thickBot="1" x14ac:dyDescent="0.4">
      <c r="A55" s="165">
        <v>5</v>
      </c>
      <c r="B55" s="165">
        <v>6461</v>
      </c>
      <c r="C55" s="311"/>
      <c r="D55" s="158" t="s">
        <v>224</v>
      </c>
      <c r="E55" s="85"/>
      <c r="F55" s="179" t="s">
        <v>198</v>
      </c>
      <c r="G55" s="82"/>
      <c r="H55" s="82"/>
      <c r="I55" s="82"/>
      <c r="J55" s="82"/>
      <c r="K55" s="82"/>
      <c r="L55" s="82"/>
      <c r="M55" s="82"/>
      <c r="N55" s="84"/>
    </row>
    <row r="56" spans="1:14" s="166" customFormat="1" ht="14" thickBot="1" x14ac:dyDescent="0.4">
      <c r="B56" s="226"/>
      <c r="C56" s="312"/>
      <c r="D56" s="161" t="s">
        <v>218</v>
      </c>
      <c r="E56" s="193">
        <f>SUM(E48:E55)</f>
        <v>0</v>
      </c>
      <c r="F56" s="180"/>
      <c r="G56" s="181"/>
      <c r="H56" s="182"/>
      <c r="I56" s="180"/>
      <c r="J56" s="181"/>
      <c r="K56" s="181"/>
      <c r="L56" s="181"/>
      <c r="M56" s="181"/>
      <c r="N56" s="183"/>
    </row>
    <row r="57" spans="1:14" ht="3.75" customHeight="1" thickBot="1" x14ac:dyDescent="0.4">
      <c r="B57" s="165"/>
      <c r="C57" s="168"/>
      <c r="E57" s="228"/>
      <c r="F57" s="187"/>
      <c r="G57" s="117"/>
      <c r="H57" s="117"/>
      <c r="I57" s="117"/>
      <c r="J57" s="117"/>
      <c r="K57" s="117"/>
      <c r="L57" s="117"/>
      <c r="M57" s="117"/>
      <c r="N57" s="117"/>
    </row>
    <row r="58" spans="1:14" x14ac:dyDescent="0.35">
      <c r="A58" s="165">
        <v>8</v>
      </c>
      <c r="B58" s="165">
        <v>6360</v>
      </c>
      <c r="C58" s="310" t="s">
        <v>7</v>
      </c>
      <c r="D58" s="167" t="s">
        <v>20</v>
      </c>
      <c r="E58" s="116"/>
      <c r="F58" s="184" t="s">
        <v>203</v>
      </c>
      <c r="G58" s="185"/>
      <c r="H58" s="185"/>
      <c r="I58" s="185"/>
      <c r="J58" s="185"/>
      <c r="K58" s="185"/>
      <c r="L58" s="185"/>
      <c r="M58" s="185"/>
      <c r="N58" s="186"/>
    </row>
    <row r="59" spans="1:14" x14ac:dyDescent="0.35">
      <c r="A59" s="165">
        <v>8</v>
      </c>
      <c r="B59" s="165">
        <v>6369</v>
      </c>
      <c r="C59" s="311"/>
      <c r="D59" s="158" t="s">
        <v>132</v>
      </c>
      <c r="E59" s="85"/>
      <c r="F59" s="179"/>
      <c r="G59" s="82"/>
      <c r="H59" s="82"/>
      <c r="I59" s="82"/>
      <c r="J59" s="82"/>
      <c r="K59" s="82"/>
      <c r="L59" s="82"/>
      <c r="M59" s="82"/>
      <c r="N59" s="84"/>
    </row>
    <row r="60" spans="1:14" x14ac:dyDescent="0.35">
      <c r="A60" s="165">
        <v>8</v>
      </c>
      <c r="B60" s="165">
        <v>6490</v>
      </c>
      <c r="C60" s="311"/>
      <c r="D60" s="158" t="s">
        <v>118</v>
      </c>
      <c r="E60" s="85"/>
      <c r="F60" s="87" t="s">
        <v>131</v>
      </c>
      <c r="G60" s="82"/>
      <c r="H60" s="82"/>
      <c r="I60" s="82"/>
      <c r="J60" s="82"/>
      <c r="K60" s="82"/>
      <c r="L60" s="82"/>
      <c r="M60" s="82"/>
      <c r="N60" s="84"/>
    </row>
    <row r="61" spans="1:14" ht="14" thickBot="1" x14ac:dyDescent="0.4">
      <c r="A61" s="165">
        <v>8</v>
      </c>
      <c r="B61" s="165">
        <v>6820</v>
      </c>
      <c r="C61" s="311"/>
      <c r="D61" s="158" t="s">
        <v>23</v>
      </c>
      <c r="E61" s="85"/>
      <c r="F61" s="179" t="s">
        <v>198</v>
      </c>
      <c r="G61" s="82"/>
      <c r="H61" s="82"/>
      <c r="I61" s="82"/>
      <c r="J61" s="82"/>
      <c r="K61" s="82"/>
      <c r="L61" s="82"/>
      <c r="M61" s="82"/>
      <c r="N61" s="84"/>
    </row>
    <row r="62" spans="1:14" s="166" customFormat="1" ht="14" thickBot="1" x14ac:dyDescent="0.4">
      <c r="B62" s="226"/>
      <c r="C62" s="312"/>
      <c r="D62" s="161" t="s">
        <v>218</v>
      </c>
      <c r="E62" s="193">
        <f>SUM(E57:E61)</f>
        <v>0</v>
      </c>
      <c r="F62" s="180"/>
      <c r="G62" s="181"/>
      <c r="H62" s="182"/>
      <c r="I62" s="180"/>
      <c r="J62" s="181"/>
      <c r="K62" s="181"/>
      <c r="L62" s="181"/>
      <c r="M62" s="181"/>
      <c r="N62" s="183"/>
    </row>
    <row r="63" spans="1:14" ht="3.75" customHeight="1" thickBot="1" x14ac:dyDescent="0.4">
      <c r="B63" s="165"/>
      <c r="C63" s="165"/>
      <c r="E63" s="82"/>
      <c r="F63" s="187"/>
      <c r="G63" s="117"/>
      <c r="H63" s="117"/>
      <c r="I63" s="117"/>
      <c r="J63" s="117"/>
      <c r="K63" s="117"/>
      <c r="L63" s="117"/>
      <c r="M63" s="117"/>
      <c r="N63" s="117"/>
    </row>
    <row r="64" spans="1:14" s="166" customFormat="1" ht="14" thickBot="1" x14ac:dyDescent="0.4">
      <c r="B64" s="226"/>
      <c r="C64" s="169"/>
      <c r="D64" s="170" t="s">
        <v>219</v>
      </c>
      <c r="E64" s="193">
        <f>SUM(G26+J26+E39+E43+E47+E56+E62)</f>
        <v>0</v>
      </c>
      <c r="F64" s="189"/>
      <c r="G64" s="190"/>
      <c r="H64" s="191"/>
      <c r="I64" s="189"/>
      <c r="J64" s="190"/>
      <c r="K64" s="190"/>
      <c r="L64" s="190"/>
      <c r="M64" s="190"/>
      <c r="N64" s="192"/>
    </row>
    <row r="65" spans="1:14" ht="14" thickBot="1" x14ac:dyDescent="0.4">
      <c r="A65" s="165">
        <v>10</v>
      </c>
      <c r="B65" s="165">
        <v>6895</v>
      </c>
      <c r="C65" s="171"/>
      <c r="D65" s="158" t="s">
        <v>376</v>
      </c>
      <c r="E65" s="194">
        <f>(E64-E35-E36)*0.156</f>
        <v>0</v>
      </c>
      <c r="F65" s="179" t="s">
        <v>220</v>
      </c>
      <c r="G65" s="82"/>
      <c r="H65" s="82"/>
      <c r="I65" s="82"/>
      <c r="J65" s="82"/>
      <c r="K65" s="82"/>
      <c r="L65" s="82"/>
      <c r="M65" s="82"/>
      <c r="N65" s="84"/>
    </row>
    <row r="66" spans="1:14" ht="14" thickBot="1" x14ac:dyDescent="0.4">
      <c r="A66" s="165">
        <v>10</v>
      </c>
      <c r="B66" s="165">
        <v>6895</v>
      </c>
      <c r="C66" s="171"/>
      <c r="D66" s="158" t="s">
        <v>377</v>
      </c>
      <c r="E66" s="194">
        <f>(E64-E36-E37)*0.059</f>
        <v>0</v>
      </c>
      <c r="F66" s="179" t="s">
        <v>220</v>
      </c>
      <c r="G66" s="82"/>
      <c r="H66" s="82"/>
      <c r="I66" s="82"/>
      <c r="J66" s="82"/>
      <c r="K66" s="82"/>
      <c r="L66" s="82"/>
      <c r="M66" s="82"/>
      <c r="N66" s="84"/>
    </row>
    <row r="67" spans="1:14" s="166" customFormat="1" ht="14" thickBot="1" x14ac:dyDescent="0.4">
      <c r="B67" s="226"/>
      <c r="C67" s="172"/>
      <c r="D67" s="161" t="s">
        <v>10</v>
      </c>
      <c r="E67" s="193">
        <f>SUM(E64:E66)</f>
        <v>0</v>
      </c>
      <c r="F67" s="180"/>
      <c r="G67" s="181"/>
      <c r="H67" s="182"/>
      <c r="I67" s="180"/>
      <c r="J67" s="181"/>
      <c r="K67" s="181"/>
      <c r="L67" s="181"/>
      <c r="M67" s="181"/>
      <c r="N67" s="183"/>
    </row>
  </sheetData>
  <sortState ref="A39:H53">
    <sortCondition ref="A39"/>
  </sortState>
  <mergeCells count="8">
    <mergeCell ref="P1:Q1"/>
    <mergeCell ref="C49:C56"/>
    <mergeCell ref="C58:C62"/>
    <mergeCell ref="F30:N30"/>
    <mergeCell ref="C1:C26"/>
    <mergeCell ref="C41:C43"/>
    <mergeCell ref="C45:C47"/>
    <mergeCell ref="C28:C39"/>
  </mergeCells>
  <phoneticPr fontId="4" type="noConversion"/>
  <conditionalFormatting sqref="E31:E38">
    <cfRule type="cellIs" dxfId="21" priority="1" stopIfTrue="1" operator="greaterThan">
      <formula>25000</formula>
    </cfRule>
  </conditionalFormatting>
  <hyperlinks>
    <hyperlink ref="F31" r:id="rId1" xr:uid="{00000000-0004-0000-0000-000000000000}"/>
    <hyperlink ref="F37" r:id="rId2" xr:uid="{00000000-0004-0000-0000-000001000000}"/>
    <hyperlink ref="F38" r:id="rId3" xr:uid="{00000000-0004-0000-0000-000002000000}"/>
    <hyperlink ref="F50" r:id="rId4" xr:uid="{00000000-0004-0000-0000-000003000000}"/>
    <hyperlink ref="F60" r:id="rId5" xr:uid="{00000000-0004-0000-0000-000004000000}"/>
    <hyperlink ref="F25" r:id="rId6" xr:uid="{00000000-0004-0000-0000-000005000000}"/>
    <hyperlink ref="F45" r:id="rId7" xr:uid="{00000000-0004-0000-0000-000006000000}"/>
  </hyperlinks>
  <pageMargins left="0.25" right="0.25" top="0.75" bottom="0.75" header="0.3" footer="0.3"/>
  <pageSetup scale="99" fitToHeight="2" orientation="landscape" r:id="rId8"/>
  <headerFooter alignWithMargins="0">
    <oddFooter>&amp;L&amp;P of &amp;N&amp;C&amp;A&amp;R&amp;D, &amp;T</oddFooter>
  </headerFooter>
  <rowBreaks count="1" manualBreakCount="1">
    <brk id="2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0"/>
  <sheetViews>
    <sheetView workbookViewId="0">
      <selection activeCell="H23" sqref="H23"/>
    </sheetView>
  </sheetViews>
  <sheetFormatPr defaultRowHeight="12.5" x14ac:dyDescent="0.25"/>
  <cols>
    <col min="1" max="1" width="20.54296875" customWidth="1"/>
    <col min="2" max="4" width="20.54296875" style="138" customWidth="1"/>
    <col min="5" max="5" width="20.54296875" customWidth="1"/>
  </cols>
  <sheetData>
    <row r="1" spans="1:7" ht="26" x14ac:dyDescent="0.6">
      <c r="A1" s="142" t="s">
        <v>262</v>
      </c>
      <c r="B1" s="143"/>
      <c r="C1" s="143"/>
      <c r="D1" s="143"/>
      <c r="E1" s="144"/>
    </row>
    <row r="2" spans="1:7" x14ac:dyDescent="0.25">
      <c r="A2" s="145"/>
      <c r="B2" s="118"/>
      <c r="C2" s="118"/>
      <c r="D2" s="118"/>
      <c r="E2" s="146"/>
    </row>
    <row r="3" spans="1:7" s="141" customFormat="1" ht="13" x14ac:dyDescent="0.3">
      <c r="A3" s="147" t="s">
        <v>263</v>
      </c>
      <c r="B3" s="148" t="s">
        <v>269</v>
      </c>
      <c r="C3" s="148" t="s">
        <v>265</v>
      </c>
      <c r="D3" s="148" t="s">
        <v>264</v>
      </c>
      <c r="E3" s="149" t="s">
        <v>267</v>
      </c>
    </row>
    <row r="4" spans="1:7" ht="20.25" customHeight="1" x14ac:dyDescent="0.25">
      <c r="A4" s="278" t="s">
        <v>266</v>
      </c>
      <c r="B4" s="279">
        <v>400</v>
      </c>
      <c r="C4" s="279">
        <v>100</v>
      </c>
      <c r="D4" s="280">
        <v>1.5</v>
      </c>
      <c r="E4" s="150">
        <f>B4*C4*D4</f>
        <v>60000</v>
      </c>
    </row>
    <row r="5" spans="1:7" ht="20.25" customHeight="1" x14ac:dyDescent="0.35">
      <c r="A5" s="278" t="s">
        <v>268</v>
      </c>
      <c r="B5" s="279">
        <v>120</v>
      </c>
      <c r="C5" s="279">
        <v>1</v>
      </c>
      <c r="D5" s="280">
        <v>10</v>
      </c>
      <c r="E5" s="150">
        <f t="shared" ref="E5:E15" si="0">B5*C5*D5</f>
        <v>1200</v>
      </c>
      <c r="G5" s="87" t="s">
        <v>131</v>
      </c>
    </row>
    <row r="6" spans="1:7" ht="20.25" customHeight="1" x14ac:dyDescent="0.25">
      <c r="A6" s="278" t="s">
        <v>271</v>
      </c>
      <c r="B6" s="279">
        <v>50</v>
      </c>
      <c r="C6" s="279">
        <v>2</v>
      </c>
      <c r="D6" s="280">
        <v>7</v>
      </c>
      <c r="E6" s="150">
        <f t="shared" si="0"/>
        <v>700</v>
      </c>
      <c r="G6" s="155" t="s">
        <v>272</v>
      </c>
    </row>
    <row r="7" spans="1:7" ht="20.25" customHeight="1" x14ac:dyDescent="0.25">
      <c r="A7" s="281"/>
      <c r="B7" s="279"/>
      <c r="C7" s="279"/>
      <c r="D7" s="280"/>
      <c r="E7" s="150">
        <f t="shared" si="0"/>
        <v>0</v>
      </c>
      <c r="G7" s="97" t="s">
        <v>135</v>
      </c>
    </row>
    <row r="8" spans="1:7" ht="20.25" customHeight="1" x14ac:dyDescent="0.25">
      <c r="A8" s="281"/>
      <c r="B8" s="279"/>
      <c r="C8" s="279"/>
      <c r="D8" s="280"/>
      <c r="E8" s="150">
        <f t="shared" si="0"/>
        <v>0</v>
      </c>
      <c r="G8" s="97" t="s">
        <v>136</v>
      </c>
    </row>
    <row r="9" spans="1:7" ht="20.25" customHeight="1" x14ac:dyDescent="0.25">
      <c r="A9" s="281"/>
      <c r="B9" s="279"/>
      <c r="C9" s="279"/>
      <c r="D9" s="280"/>
      <c r="E9" s="150">
        <f t="shared" si="0"/>
        <v>0</v>
      </c>
      <c r="G9" s="97" t="s">
        <v>137</v>
      </c>
    </row>
    <row r="10" spans="1:7" ht="20.25" customHeight="1" x14ac:dyDescent="0.25">
      <c r="A10" s="281"/>
      <c r="B10" s="279"/>
      <c r="C10" s="279"/>
      <c r="D10" s="280"/>
      <c r="E10" s="150">
        <f t="shared" si="0"/>
        <v>0</v>
      </c>
      <c r="G10" s="97" t="s">
        <v>138</v>
      </c>
    </row>
    <row r="11" spans="1:7" ht="20.25" customHeight="1" x14ac:dyDescent="0.25">
      <c r="A11" s="281"/>
      <c r="B11" s="279"/>
      <c r="C11" s="279"/>
      <c r="D11" s="280"/>
      <c r="E11" s="150">
        <f t="shared" si="0"/>
        <v>0</v>
      </c>
    </row>
    <row r="12" spans="1:7" ht="20.25" customHeight="1" x14ac:dyDescent="0.25">
      <c r="A12" s="281"/>
      <c r="B12" s="279"/>
      <c r="C12" s="279"/>
      <c r="D12" s="280"/>
      <c r="E12" s="150">
        <f t="shared" si="0"/>
        <v>0</v>
      </c>
    </row>
    <row r="13" spans="1:7" ht="20.25" customHeight="1" x14ac:dyDescent="0.25">
      <c r="A13" s="281"/>
      <c r="B13" s="279"/>
      <c r="C13" s="279"/>
      <c r="D13" s="280"/>
      <c r="E13" s="150">
        <f t="shared" si="0"/>
        <v>0</v>
      </c>
    </row>
    <row r="14" spans="1:7" ht="20.25" customHeight="1" x14ac:dyDescent="0.25">
      <c r="A14" s="281"/>
      <c r="B14" s="279"/>
      <c r="C14" s="279"/>
      <c r="D14" s="280"/>
      <c r="E14" s="150">
        <f t="shared" si="0"/>
        <v>0</v>
      </c>
    </row>
    <row r="15" spans="1:7" ht="20.25" customHeight="1" x14ac:dyDescent="0.25">
      <c r="A15" s="281"/>
      <c r="B15" s="279"/>
      <c r="C15" s="279"/>
      <c r="D15" s="280"/>
      <c r="E15" s="150">
        <f t="shared" si="0"/>
        <v>0</v>
      </c>
    </row>
    <row r="16" spans="1:7" ht="20.25" customHeight="1" x14ac:dyDescent="0.25">
      <c r="A16" s="281"/>
      <c r="B16" s="279"/>
      <c r="C16" s="279"/>
      <c r="D16" s="280"/>
      <c r="E16" s="150"/>
    </row>
    <row r="17" spans="1:5" ht="20.25" customHeight="1" thickBot="1" x14ac:dyDescent="0.35">
      <c r="A17" s="151"/>
      <c r="B17" s="152"/>
      <c r="C17" s="152"/>
      <c r="D17" s="153" t="s">
        <v>270</v>
      </c>
      <c r="E17" s="154">
        <f>SUM(E4:E15)</f>
        <v>61900</v>
      </c>
    </row>
    <row r="18" spans="1:5" ht="20.25" customHeight="1" x14ac:dyDescent="0.25">
      <c r="D18" s="139"/>
      <c r="E18" s="140"/>
    </row>
    <row r="19" spans="1:5" ht="20.25" customHeight="1" x14ac:dyDescent="0.25">
      <c r="D19" s="139"/>
      <c r="E19" s="140"/>
    </row>
    <row r="20" spans="1:5" ht="20.25" customHeight="1" x14ac:dyDescent="0.25">
      <c r="D20" s="139"/>
      <c r="E20" s="140"/>
    </row>
  </sheetData>
  <hyperlinks>
    <hyperlink ref="G5" r:id="rId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43"/>
  <sheetViews>
    <sheetView topLeftCell="A10" workbookViewId="0">
      <selection activeCell="B39" sqref="B39"/>
    </sheetView>
  </sheetViews>
  <sheetFormatPr defaultColWidth="42.453125" defaultRowHeight="13.5" x14ac:dyDescent="0.35"/>
  <cols>
    <col min="1" max="1" width="42.1796875" style="119" customWidth="1"/>
    <col min="2" max="2" width="17.26953125" style="119" customWidth="1"/>
    <col min="3" max="3" width="24.54296875" style="119" customWidth="1"/>
    <col min="4" max="16384" width="42.453125" style="119"/>
  </cols>
  <sheetData>
    <row r="1" spans="1:4" ht="25.5" x14ac:dyDescent="0.55000000000000004">
      <c r="A1" s="407" t="s">
        <v>255</v>
      </c>
      <c r="B1" s="407"/>
      <c r="C1" s="407"/>
      <c r="D1" s="156" t="s">
        <v>273</v>
      </c>
    </row>
    <row r="2" spans="1:4" x14ac:dyDescent="0.35">
      <c r="A2" s="282"/>
      <c r="B2" s="282"/>
      <c r="C2" s="282"/>
    </row>
    <row r="3" spans="1:4" ht="15.5" x14ac:dyDescent="0.35">
      <c r="A3" s="283" t="s">
        <v>256</v>
      </c>
      <c r="B3" s="283"/>
      <c r="C3" s="284" t="s">
        <v>257</v>
      </c>
    </row>
    <row r="5" spans="1:4" ht="24.75" customHeight="1" x14ac:dyDescent="0.35">
      <c r="A5" s="408" t="s">
        <v>258</v>
      </c>
      <c r="B5" s="409"/>
      <c r="C5" s="410"/>
    </row>
    <row r="6" spans="1:4" x14ac:dyDescent="0.35">
      <c r="A6" s="120"/>
      <c r="C6" s="121"/>
    </row>
    <row r="7" spans="1:4" x14ac:dyDescent="0.35">
      <c r="A7" s="123" t="s">
        <v>226</v>
      </c>
      <c r="B7" s="127" t="s">
        <v>227</v>
      </c>
      <c r="C7" s="128" t="s">
        <v>253</v>
      </c>
    </row>
    <row r="8" spans="1:4" x14ac:dyDescent="0.35">
      <c r="A8" s="129" t="s">
        <v>228</v>
      </c>
      <c r="B8" s="130"/>
      <c r="C8" s="131" t="e">
        <f>B8/$B22</f>
        <v>#DIV/0!</v>
      </c>
    </row>
    <row r="9" spans="1:4" x14ac:dyDescent="0.35">
      <c r="A9" s="125" t="s">
        <v>229</v>
      </c>
      <c r="B9" s="130"/>
      <c r="C9" s="131" t="e">
        <f t="shared" ref="C9:C21" si="0">B9/$B$22</f>
        <v>#DIV/0!</v>
      </c>
    </row>
    <row r="10" spans="1:4" x14ac:dyDescent="0.35">
      <c r="A10" s="125" t="s">
        <v>230</v>
      </c>
      <c r="B10" s="130">
        <f>'Year 1'!E67</f>
        <v>0</v>
      </c>
      <c r="C10" s="131" t="e">
        <f t="shared" si="0"/>
        <v>#DIV/0!</v>
      </c>
    </row>
    <row r="11" spans="1:4" x14ac:dyDescent="0.35">
      <c r="A11" s="125" t="s">
        <v>231</v>
      </c>
      <c r="B11" s="130"/>
      <c r="C11" s="131" t="e">
        <f t="shared" si="0"/>
        <v>#DIV/0!</v>
      </c>
    </row>
    <row r="12" spans="1:4" x14ac:dyDescent="0.35">
      <c r="A12" s="125" t="s">
        <v>232</v>
      </c>
      <c r="B12" s="132"/>
      <c r="C12" s="131" t="e">
        <f t="shared" si="0"/>
        <v>#DIV/0!</v>
      </c>
    </row>
    <row r="13" spans="1:4" x14ac:dyDescent="0.35">
      <c r="A13" s="125" t="s">
        <v>233</v>
      </c>
      <c r="B13" s="130"/>
      <c r="C13" s="131" t="e">
        <f t="shared" si="0"/>
        <v>#DIV/0!</v>
      </c>
    </row>
    <row r="14" spans="1:4" x14ac:dyDescent="0.35">
      <c r="A14" s="125" t="s">
        <v>234</v>
      </c>
      <c r="B14" s="132"/>
      <c r="C14" s="131" t="e">
        <f t="shared" si="0"/>
        <v>#DIV/0!</v>
      </c>
    </row>
    <row r="15" spans="1:4" x14ac:dyDescent="0.35">
      <c r="A15" s="125" t="s">
        <v>235</v>
      </c>
      <c r="B15" s="130"/>
      <c r="C15" s="131" t="e">
        <f t="shared" si="0"/>
        <v>#DIV/0!</v>
      </c>
    </row>
    <row r="16" spans="1:4" x14ac:dyDescent="0.35">
      <c r="A16" s="125"/>
      <c r="B16" s="130"/>
      <c r="C16" s="131" t="e">
        <f t="shared" si="0"/>
        <v>#DIV/0!</v>
      </c>
    </row>
    <row r="17" spans="1:3" x14ac:dyDescent="0.35">
      <c r="A17" s="129" t="s">
        <v>236</v>
      </c>
      <c r="B17" s="130"/>
      <c r="C17" s="131" t="e">
        <f t="shared" si="0"/>
        <v>#DIV/0!</v>
      </c>
    </row>
    <row r="18" spans="1:3" x14ac:dyDescent="0.35">
      <c r="A18" s="125" t="s">
        <v>237</v>
      </c>
      <c r="B18" s="130"/>
      <c r="C18" s="131" t="e">
        <f t="shared" si="0"/>
        <v>#DIV/0!</v>
      </c>
    </row>
    <row r="19" spans="1:3" x14ac:dyDescent="0.35">
      <c r="A19" s="125" t="s">
        <v>238</v>
      </c>
      <c r="B19" s="130"/>
      <c r="C19" s="131" t="e">
        <f t="shared" si="0"/>
        <v>#DIV/0!</v>
      </c>
    </row>
    <row r="20" spans="1:3" x14ac:dyDescent="0.35">
      <c r="A20" s="125" t="s">
        <v>239</v>
      </c>
      <c r="B20" s="130"/>
      <c r="C20" s="131" t="e">
        <f t="shared" si="0"/>
        <v>#DIV/0!</v>
      </c>
    </row>
    <row r="21" spans="1:3" x14ac:dyDescent="0.35">
      <c r="A21" s="125"/>
      <c r="B21" s="130"/>
      <c r="C21" s="131" t="e">
        <f t="shared" si="0"/>
        <v>#DIV/0!</v>
      </c>
    </row>
    <row r="22" spans="1:3" x14ac:dyDescent="0.35">
      <c r="A22" s="126" t="s">
        <v>240</v>
      </c>
      <c r="B22" s="133">
        <f>SUM(B8:B21)</f>
        <v>0</v>
      </c>
      <c r="C22" s="122"/>
    </row>
    <row r="23" spans="1:3" x14ac:dyDescent="0.35">
      <c r="A23" s="124"/>
      <c r="B23" s="124"/>
    </row>
    <row r="24" spans="1:3" x14ac:dyDescent="0.35">
      <c r="A24" s="411" t="s">
        <v>259</v>
      </c>
      <c r="B24" s="412"/>
      <c r="C24" s="413"/>
    </row>
    <row r="25" spans="1:3" x14ac:dyDescent="0.35">
      <c r="A25" s="120"/>
      <c r="C25" s="121"/>
    </row>
    <row r="26" spans="1:3" x14ac:dyDescent="0.35">
      <c r="A26" s="123" t="s">
        <v>200</v>
      </c>
      <c r="B26" s="127" t="s">
        <v>227</v>
      </c>
      <c r="C26" s="128" t="s">
        <v>254</v>
      </c>
    </row>
    <row r="27" spans="1:3" x14ac:dyDescent="0.35">
      <c r="A27" s="125" t="s">
        <v>241</v>
      </c>
      <c r="B27" s="130">
        <f>'Year 1'!G26</f>
        <v>0</v>
      </c>
      <c r="C27" s="134" t="e">
        <f t="shared" ref="C27:C37" si="1">B27/$B$42</f>
        <v>#DIV/0!</v>
      </c>
    </row>
    <row r="28" spans="1:3" x14ac:dyDescent="0.35">
      <c r="A28" s="125" t="s">
        <v>242</v>
      </c>
      <c r="B28" s="132">
        <f>'Year 1'!J26</f>
        <v>0</v>
      </c>
      <c r="C28" s="134" t="e">
        <f t="shared" si="1"/>
        <v>#DIV/0!</v>
      </c>
    </row>
    <row r="29" spans="1:3" x14ac:dyDescent="0.35">
      <c r="A29" s="125" t="s">
        <v>243</v>
      </c>
      <c r="B29" s="132">
        <f>SUM('Year 1'!E31:E34)+'Year 1'!E59+'Year 1'!N29</f>
        <v>0</v>
      </c>
      <c r="C29" s="134" t="e">
        <f t="shared" si="1"/>
        <v>#DIV/0!</v>
      </c>
    </row>
    <row r="30" spans="1:3" x14ac:dyDescent="0.35">
      <c r="A30" s="125" t="s">
        <v>2</v>
      </c>
      <c r="B30" s="130">
        <f>'Year 1'!E41+'Year 1'!E58</f>
        <v>0</v>
      </c>
      <c r="C30" s="134" t="e">
        <f t="shared" si="1"/>
        <v>#DIV/0!</v>
      </c>
    </row>
    <row r="31" spans="1:3" x14ac:dyDescent="0.35">
      <c r="A31" s="125" t="s">
        <v>3</v>
      </c>
      <c r="B31" s="130">
        <f>'Year 1'!E47</f>
        <v>0</v>
      </c>
      <c r="C31" s="134" t="e">
        <f t="shared" si="1"/>
        <v>#DIV/0!</v>
      </c>
    </row>
    <row r="32" spans="1:3" x14ac:dyDescent="0.35">
      <c r="A32" s="125" t="s">
        <v>4</v>
      </c>
      <c r="B32" s="130">
        <f>'Year 1'!E56</f>
        <v>0</v>
      </c>
      <c r="C32" s="134" t="e">
        <f t="shared" si="1"/>
        <v>#DIV/0!</v>
      </c>
    </row>
    <row r="33" spans="1:3" x14ac:dyDescent="0.35">
      <c r="A33" s="125" t="s">
        <v>244</v>
      </c>
      <c r="B33" s="130"/>
      <c r="C33" s="134" t="e">
        <f t="shared" si="1"/>
        <v>#DIV/0!</v>
      </c>
    </row>
    <row r="34" spans="1:3" x14ac:dyDescent="0.35">
      <c r="A34" s="125" t="s">
        <v>245</v>
      </c>
      <c r="B34" s="130">
        <f>'Year 1'!E37</f>
        <v>0</v>
      </c>
      <c r="C34" s="134" t="e">
        <f t="shared" si="1"/>
        <v>#DIV/0!</v>
      </c>
    </row>
    <row r="35" spans="1:3" x14ac:dyDescent="0.35">
      <c r="A35" s="125" t="s">
        <v>246</v>
      </c>
      <c r="B35" s="130">
        <f>'Year 1'!E38</f>
        <v>0</v>
      </c>
      <c r="C35" s="134" t="e">
        <f t="shared" si="1"/>
        <v>#DIV/0!</v>
      </c>
    </row>
    <row r="36" spans="1:3" x14ac:dyDescent="0.35">
      <c r="A36" s="125" t="s">
        <v>247</v>
      </c>
      <c r="B36" s="130"/>
      <c r="C36" s="134" t="e">
        <f t="shared" si="1"/>
        <v>#DIV/0!</v>
      </c>
    </row>
    <row r="37" spans="1:3" x14ac:dyDescent="0.35">
      <c r="A37" s="120" t="s">
        <v>118</v>
      </c>
      <c r="B37" s="130">
        <f>'Year 1'!E60</f>
        <v>0</v>
      </c>
      <c r="C37" s="134" t="e">
        <f t="shared" si="1"/>
        <v>#DIV/0!</v>
      </c>
    </row>
    <row r="38" spans="1:3" x14ac:dyDescent="0.35">
      <c r="A38" s="120" t="s">
        <v>261</v>
      </c>
      <c r="B38" s="130">
        <f>'Year 1'!E61</f>
        <v>0</v>
      </c>
      <c r="C38" s="134"/>
    </row>
    <row r="39" spans="1:3" x14ac:dyDescent="0.35">
      <c r="A39" s="120" t="s">
        <v>284</v>
      </c>
      <c r="B39" s="130">
        <f>'Year 1'!E65</f>
        <v>0</v>
      </c>
      <c r="C39" s="134" t="e">
        <f>B39/$B$42</f>
        <v>#DIV/0!</v>
      </c>
    </row>
    <row r="40" spans="1:3" x14ac:dyDescent="0.35">
      <c r="A40" s="125" t="s">
        <v>239</v>
      </c>
      <c r="B40" s="130"/>
      <c r="C40" s="134" t="e">
        <f>B40/$B$42</f>
        <v>#DIV/0!</v>
      </c>
    </row>
    <row r="41" spans="1:3" x14ac:dyDescent="0.35">
      <c r="A41" s="125"/>
      <c r="B41" s="130"/>
      <c r="C41" s="134" t="e">
        <f>B41/$B$42</f>
        <v>#DIV/0!</v>
      </c>
    </row>
    <row r="42" spans="1:3" ht="14" thickBot="1" x14ac:dyDescent="0.4">
      <c r="A42" s="136" t="s">
        <v>260</v>
      </c>
      <c r="B42" s="137">
        <f>SUM(B27:B41)</f>
        <v>0</v>
      </c>
      <c r="C42" s="131" t="e">
        <f>B42/$B$42</f>
        <v>#DIV/0!</v>
      </c>
    </row>
    <row r="43" spans="1:3" ht="14" thickTop="1" x14ac:dyDescent="0.35">
      <c r="A43" s="126" t="s">
        <v>248</v>
      </c>
      <c r="B43" s="135">
        <f>B22-B42</f>
        <v>0</v>
      </c>
      <c r="C43" s="122"/>
    </row>
  </sheetData>
  <mergeCells count="3">
    <mergeCell ref="A1:C1"/>
    <mergeCell ref="A5:C5"/>
    <mergeCell ref="A24:C24"/>
  </mergeCells>
  <pageMargins left="1" right="1" top="1" bottom="1" header="0.5" footer="0.5"/>
  <pageSetup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2"/>
  <sheetViews>
    <sheetView topLeftCell="A22" zoomScale="156" zoomScaleNormal="156" workbookViewId="0">
      <selection activeCell="E28" sqref="E28:F28"/>
    </sheetView>
  </sheetViews>
  <sheetFormatPr defaultColWidth="9.1796875" defaultRowHeight="13" x14ac:dyDescent="0.3"/>
  <cols>
    <col min="1" max="1" width="0.81640625" style="7" customWidth="1"/>
    <col min="2" max="4" width="18.7265625" style="7" customWidth="1"/>
    <col min="5" max="6" width="9.7265625" style="7" customWidth="1"/>
    <col min="7" max="9" width="18.7265625" style="7" customWidth="1"/>
    <col min="10" max="10" width="0.81640625" style="7" customWidth="1"/>
    <col min="11" max="16384" width="9.1796875" style="7"/>
  </cols>
  <sheetData>
    <row r="1" spans="1:10" ht="3" customHeight="1" thickBot="1" x14ac:dyDescent="0.35">
      <c r="A1" s="4"/>
      <c r="B1" s="4"/>
      <c r="C1" s="5"/>
      <c r="D1" s="5"/>
      <c r="E1" s="5"/>
      <c r="F1" s="5"/>
      <c r="G1" s="5"/>
      <c r="H1" s="5"/>
      <c r="I1" s="5"/>
      <c r="J1" s="6"/>
    </row>
    <row r="2" spans="1:10" ht="15.5" thickTop="1" x14ac:dyDescent="0.3">
      <c r="A2" s="8"/>
      <c r="B2" s="9"/>
      <c r="C2" s="422" t="s">
        <v>25</v>
      </c>
      <c r="D2" s="422"/>
      <c r="E2" s="422"/>
      <c r="F2" s="422"/>
      <c r="G2" s="422"/>
      <c r="H2" s="10"/>
      <c r="I2" s="11"/>
      <c r="J2" s="12"/>
    </row>
    <row r="3" spans="1:10" ht="12" customHeight="1" x14ac:dyDescent="0.3">
      <c r="A3" s="8"/>
      <c r="B3" s="13"/>
      <c r="C3" s="14"/>
      <c r="D3" s="14"/>
      <c r="E3" s="14"/>
      <c r="F3" s="14"/>
      <c r="G3" s="14"/>
      <c r="H3" s="8" t="s">
        <v>26</v>
      </c>
      <c r="I3" s="15"/>
      <c r="J3" s="12"/>
    </row>
    <row r="4" spans="1:10" ht="14.15" customHeight="1" x14ac:dyDescent="0.3">
      <c r="A4" s="8"/>
      <c r="B4" s="13"/>
      <c r="C4" s="423" t="s">
        <v>27</v>
      </c>
      <c r="D4" s="423"/>
      <c r="E4" s="423"/>
      <c r="F4" s="423"/>
      <c r="G4" s="423"/>
      <c r="H4" s="16"/>
      <c r="I4" s="17"/>
      <c r="J4" s="12"/>
    </row>
    <row r="5" spans="1:10" x14ac:dyDescent="0.3">
      <c r="A5" s="8"/>
      <c r="B5" s="13"/>
      <c r="C5" s="14"/>
      <c r="D5" s="14"/>
      <c r="E5" s="14"/>
      <c r="F5" s="14"/>
      <c r="G5" s="14"/>
      <c r="H5" s="302"/>
      <c r="I5" s="18"/>
      <c r="J5" s="12"/>
    </row>
    <row r="6" spans="1:10" ht="14.15" customHeight="1" x14ac:dyDescent="0.3">
      <c r="A6" s="8"/>
      <c r="B6" s="13"/>
      <c r="C6" s="423" t="s">
        <v>28</v>
      </c>
      <c r="D6" s="423"/>
      <c r="E6" s="423"/>
      <c r="F6" s="423"/>
      <c r="G6" s="423"/>
      <c r="H6" s="303" t="s">
        <v>29</v>
      </c>
      <c r="I6" s="15"/>
      <c r="J6" s="12"/>
    </row>
    <row r="7" spans="1:10" ht="12" customHeight="1" thickBot="1" x14ac:dyDescent="0.35">
      <c r="A7" s="8"/>
      <c r="B7" s="13"/>
      <c r="C7" s="14"/>
      <c r="D7" s="14"/>
      <c r="E7" s="14"/>
      <c r="F7" s="14"/>
      <c r="G7" s="14"/>
      <c r="H7" s="303"/>
      <c r="I7" s="15"/>
      <c r="J7" s="12"/>
    </row>
    <row r="8" spans="1:10" ht="20.149999999999999" customHeight="1" thickTop="1" x14ac:dyDescent="0.3">
      <c r="A8" s="8"/>
      <c r="B8" s="9" t="s">
        <v>30</v>
      </c>
      <c r="C8" s="304"/>
      <c r="D8" s="304"/>
      <c r="E8" s="304"/>
      <c r="F8" s="10" t="s">
        <v>31</v>
      </c>
      <c r="G8" s="304"/>
      <c r="H8" s="304"/>
      <c r="I8" s="11"/>
      <c r="J8" s="12"/>
    </row>
    <row r="9" spans="1:10" ht="15" customHeight="1" x14ac:dyDescent="0.3">
      <c r="A9" s="8"/>
      <c r="B9" s="19" t="s">
        <v>56</v>
      </c>
      <c r="C9" s="14"/>
      <c r="D9" s="14"/>
      <c r="E9" s="14"/>
      <c r="F9" s="8" t="s">
        <v>32</v>
      </c>
      <c r="G9" s="14"/>
      <c r="H9" s="14"/>
      <c r="I9" s="15"/>
      <c r="J9" s="12"/>
    </row>
    <row r="10" spans="1:10" ht="15" customHeight="1" x14ac:dyDescent="0.3">
      <c r="A10" s="8"/>
      <c r="B10" s="13"/>
      <c r="C10" s="14"/>
      <c r="D10" s="14"/>
      <c r="E10" s="14"/>
      <c r="F10" s="8" t="s">
        <v>33</v>
      </c>
      <c r="G10" s="14"/>
      <c r="H10" s="14"/>
      <c r="I10" s="15"/>
      <c r="J10" s="12"/>
    </row>
    <row r="11" spans="1:10" ht="5.15" customHeight="1" thickBot="1" x14ac:dyDescent="0.35">
      <c r="A11" s="8"/>
      <c r="B11" s="20"/>
      <c r="C11" s="21"/>
      <c r="D11" s="21"/>
      <c r="E11" s="21"/>
      <c r="F11" s="22"/>
      <c r="G11" s="21"/>
      <c r="H11" s="21"/>
      <c r="I11" s="23"/>
      <c r="J11" s="12"/>
    </row>
    <row r="12" spans="1:10" ht="3" customHeight="1" thickTop="1" x14ac:dyDescent="0.3">
      <c r="A12" s="8"/>
      <c r="B12" s="24"/>
      <c r="C12" s="25"/>
      <c r="D12" s="25"/>
      <c r="E12" s="25"/>
      <c r="F12" s="25"/>
      <c r="G12" s="25"/>
      <c r="H12" s="25"/>
      <c r="I12" s="17"/>
      <c r="J12" s="12"/>
    </row>
    <row r="13" spans="1:10" ht="15" x14ac:dyDescent="0.3">
      <c r="A13" s="8"/>
      <c r="B13" s="428" t="s">
        <v>34</v>
      </c>
      <c r="C13" s="423"/>
      <c r="D13" s="423"/>
      <c r="E13" s="423"/>
      <c r="F13" s="423"/>
      <c r="G13" s="423"/>
      <c r="H13" s="423"/>
      <c r="I13" s="429"/>
      <c r="J13" s="12"/>
    </row>
    <row r="14" spans="1:10" ht="15.5" thickBot="1" x14ac:dyDescent="0.35">
      <c r="A14" s="8"/>
      <c r="B14" s="430" t="s">
        <v>35</v>
      </c>
      <c r="C14" s="431"/>
      <c r="D14" s="431"/>
      <c r="E14" s="431"/>
      <c r="F14" s="431"/>
      <c r="G14" s="431"/>
      <c r="H14" s="431"/>
      <c r="I14" s="432"/>
      <c r="J14" s="12"/>
    </row>
    <row r="15" spans="1:10" ht="3" customHeight="1" thickTop="1" x14ac:dyDescent="0.3">
      <c r="A15" s="8"/>
      <c r="B15" s="26"/>
      <c r="C15" s="27"/>
      <c r="D15" s="27"/>
      <c r="E15" s="27"/>
      <c r="F15" s="27"/>
      <c r="G15" s="27"/>
      <c r="H15" s="27"/>
      <c r="I15" s="28"/>
      <c r="J15" s="12"/>
    </row>
    <row r="16" spans="1:10" ht="15" customHeight="1" x14ac:dyDescent="0.3">
      <c r="A16" s="8"/>
      <c r="B16" s="29"/>
      <c r="C16" s="30" t="s">
        <v>11</v>
      </c>
      <c r="D16" s="30" t="s">
        <v>12</v>
      </c>
      <c r="E16" s="424" t="s">
        <v>13</v>
      </c>
      <c r="F16" s="425"/>
      <c r="G16" s="30" t="s">
        <v>14</v>
      </c>
      <c r="H16" s="30" t="s">
        <v>15</v>
      </c>
      <c r="I16" s="31" t="s">
        <v>17</v>
      </c>
      <c r="J16" s="12"/>
    </row>
    <row r="17" spans="1:10" ht="17.149999999999999" customHeight="1" thickBot="1" x14ac:dyDescent="0.35">
      <c r="A17" s="8"/>
      <c r="B17" s="32" t="s">
        <v>36</v>
      </c>
      <c r="C17" s="33" t="s">
        <v>37</v>
      </c>
      <c r="D17" s="33" t="s">
        <v>38</v>
      </c>
      <c r="E17" s="426" t="s">
        <v>39</v>
      </c>
      <c r="F17" s="427"/>
      <c r="G17" s="33" t="s">
        <v>40</v>
      </c>
      <c r="H17" s="33" t="s">
        <v>41</v>
      </c>
      <c r="I17" s="34" t="s">
        <v>42</v>
      </c>
      <c r="J17" s="12"/>
    </row>
    <row r="18" spans="1:10" ht="3" customHeight="1" thickTop="1" x14ac:dyDescent="0.3">
      <c r="A18" s="8"/>
      <c r="B18" s="35"/>
      <c r="C18" s="36"/>
      <c r="D18" s="36"/>
      <c r="E18" s="36"/>
      <c r="F18" s="36"/>
      <c r="G18" s="36"/>
      <c r="H18" s="36"/>
      <c r="I18" s="37"/>
      <c r="J18" s="12"/>
    </row>
    <row r="19" spans="1:10" ht="30" customHeight="1" x14ac:dyDescent="0.3">
      <c r="A19" s="8"/>
      <c r="B19" s="38" t="s">
        <v>43</v>
      </c>
      <c r="C19" s="39">
        <f>Summary!B2</f>
        <v>0</v>
      </c>
      <c r="D19" s="39">
        <f>Summary!C2</f>
        <v>0</v>
      </c>
      <c r="E19" s="416">
        <f>Summary!D2</f>
        <v>0</v>
      </c>
      <c r="F19" s="417"/>
      <c r="G19" s="39">
        <f>Summary!E2</f>
        <v>0</v>
      </c>
      <c r="H19" s="39">
        <f>Summary!F2</f>
        <v>0</v>
      </c>
      <c r="I19" s="40">
        <f t="shared" ref="I19:I26" si="0">SUM(C19:H19)</f>
        <v>0</v>
      </c>
      <c r="J19" s="12"/>
    </row>
    <row r="20" spans="1:10" ht="30" customHeight="1" x14ac:dyDescent="0.3">
      <c r="A20" s="8"/>
      <c r="B20" s="41" t="s">
        <v>44</v>
      </c>
      <c r="C20" s="48">
        <f>Summary!B3</f>
        <v>0</v>
      </c>
      <c r="D20" s="48">
        <f>Summary!C3</f>
        <v>0</v>
      </c>
      <c r="E20" s="420">
        <f>Summary!D3</f>
        <v>0</v>
      </c>
      <c r="F20" s="421"/>
      <c r="G20" s="48">
        <f>Summary!E3</f>
        <v>0</v>
      </c>
      <c r="H20" s="48">
        <f>Summary!F3</f>
        <v>0</v>
      </c>
      <c r="I20" s="43">
        <f t="shared" si="0"/>
        <v>0</v>
      </c>
      <c r="J20" s="12"/>
    </row>
    <row r="21" spans="1:10" ht="30" customHeight="1" x14ac:dyDescent="0.3">
      <c r="A21" s="8"/>
      <c r="B21" s="38" t="s">
        <v>45</v>
      </c>
      <c r="C21" s="39">
        <f>Summary!B4</f>
        <v>0</v>
      </c>
      <c r="D21" s="39">
        <f>Summary!C4</f>
        <v>0</v>
      </c>
      <c r="E21" s="416">
        <f>Summary!D4</f>
        <v>0</v>
      </c>
      <c r="F21" s="417"/>
      <c r="G21" s="39">
        <f>Summary!E4</f>
        <v>0</v>
      </c>
      <c r="H21" s="39">
        <f>Summary!F4</f>
        <v>0</v>
      </c>
      <c r="I21" s="40">
        <f t="shared" si="0"/>
        <v>0</v>
      </c>
      <c r="J21" s="12"/>
    </row>
    <row r="22" spans="1:10" ht="30" customHeight="1" x14ac:dyDescent="0.3">
      <c r="A22" s="8"/>
      <c r="B22" s="41" t="s">
        <v>46</v>
      </c>
      <c r="C22" s="48">
        <f>Summary!B5</f>
        <v>0</v>
      </c>
      <c r="D22" s="48">
        <f>Summary!C5</f>
        <v>0</v>
      </c>
      <c r="E22" s="420">
        <f>Summary!D5</f>
        <v>0</v>
      </c>
      <c r="F22" s="421"/>
      <c r="G22" s="48">
        <f>Summary!E5</f>
        <v>0</v>
      </c>
      <c r="H22" s="48">
        <f>Summary!F5</f>
        <v>0</v>
      </c>
      <c r="I22" s="43">
        <f t="shared" si="0"/>
        <v>0</v>
      </c>
      <c r="J22" s="12"/>
    </row>
    <row r="23" spans="1:10" ht="30" customHeight="1" x14ac:dyDescent="0.3">
      <c r="A23" s="8"/>
      <c r="B23" s="38" t="s">
        <v>47</v>
      </c>
      <c r="C23" s="39">
        <f>Summary!B6</f>
        <v>0</v>
      </c>
      <c r="D23" s="39">
        <f>Summary!C6</f>
        <v>0</v>
      </c>
      <c r="E23" s="416">
        <f>Summary!D6</f>
        <v>0</v>
      </c>
      <c r="F23" s="417"/>
      <c r="G23" s="39">
        <f>Summary!E6</f>
        <v>0</v>
      </c>
      <c r="H23" s="39">
        <f>Summary!F6</f>
        <v>0</v>
      </c>
      <c r="I23" s="40">
        <f t="shared" si="0"/>
        <v>0</v>
      </c>
      <c r="J23" s="12"/>
    </row>
    <row r="24" spans="1:10" ht="30" customHeight="1" x14ac:dyDescent="0.3">
      <c r="A24" s="8"/>
      <c r="B24" s="41" t="s">
        <v>48</v>
      </c>
      <c r="C24" s="48">
        <f>Summary!B7</f>
        <v>0</v>
      </c>
      <c r="D24" s="48">
        <f>Summary!C7</f>
        <v>0</v>
      </c>
      <c r="E24" s="420">
        <f>Summary!D7</f>
        <v>0</v>
      </c>
      <c r="F24" s="421"/>
      <c r="G24" s="48">
        <f>Summary!E7</f>
        <v>0</v>
      </c>
      <c r="H24" s="48">
        <f>Summary!F7</f>
        <v>0</v>
      </c>
      <c r="I24" s="43">
        <f t="shared" si="0"/>
        <v>0</v>
      </c>
      <c r="J24" s="12"/>
    </row>
    <row r="25" spans="1:10" ht="30" customHeight="1" x14ac:dyDescent="0.3">
      <c r="A25" s="8"/>
      <c r="B25" s="38" t="s">
        <v>49</v>
      </c>
      <c r="C25" s="39">
        <f>Summary!B8</f>
        <v>0</v>
      </c>
      <c r="D25" s="39">
        <f>Summary!C8</f>
        <v>0</v>
      </c>
      <c r="E25" s="416">
        <f>Summary!D8</f>
        <v>0</v>
      </c>
      <c r="F25" s="417"/>
      <c r="G25" s="39">
        <f>Summary!E8</f>
        <v>0</v>
      </c>
      <c r="H25" s="39">
        <f>Summary!F8</f>
        <v>0</v>
      </c>
      <c r="I25" s="40">
        <f t="shared" si="0"/>
        <v>0</v>
      </c>
      <c r="J25" s="12"/>
    </row>
    <row r="26" spans="1:10" ht="30" customHeight="1" x14ac:dyDescent="0.3">
      <c r="A26" s="8"/>
      <c r="B26" s="41" t="s">
        <v>50</v>
      </c>
      <c r="C26" s="48">
        <f>Summary!B9</f>
        <v>0</v>
      </c>
      <c r="D26" s="48">
        <f>Summary!C9</f>
        <v>0</v>
      </c>
      <c r="E26" s="420">
        <f>Summary!D9</f>
        <v>0</v>
      </c>
      <c r="F26" s="421"/>
      <c r="G26" s="48">
        <f>Summary!E9</f>
        <v>0</v>
      </c>
      <c r="H26" s="48">
        <f>Summary!F9</f>
        <v>0</v>
      </c>
      <c r="I26" s="43">
        <f t="shared" si="0"/>
        <v>0</v>
      </c>
      <c r="J26" s="12"/>
    </row>
    <row r="27" spans="1:10" ht="30" customHeight="1" x14ac:dyDescent="0.3">
      <c r="A27" s="8"/>
      <c r="B27" s="38" t="s">
        <v>51</v>
      </c>
      <c r="C27" s="39">
        <f>SUM(C19:C26)</f>
        <v>0</v>
      </c>
      <c r="D27" s="39">
        <f>SUM(D19:D26)</f>
        <v>0</v>
      </c>
      <c r="E27" s="416">
        <f>SUM(E19:F26)</f>
        <v>0</v>
      </c>
      <c r="F27" s="417"/>
      <c r="G27" s="39">
        <f>SUM(G19:G26)</f>
        <v>0</v>
      </c>
      <c r="H27" s="39">
        <f>SUM(H19:H26)</f>
        <v>0</v>
      </c>
      <c r="I27" s="40">
        <f>SUM(I19:I26)</f>
        <v>0</v>
      </c>
      <c r="J27" s="12"/>
    </row>
    <row r="28" spans="1:10" ht="30" customHeight="1" x14ac:dyDescent="0.3">
      <c r="A28" s="8"/>
      <c r="B28" s="41" t="s">
        <v>52</v>
      </c>
      <c r="C28" s="42">
        <f>Summary!B11</f>
        <v>0</v>
      </c>
      <c r="D28" s="42">
        <f>Summary!C11</f>
        <v>0</v>
      </c>
      <c r="E28" s="414">
        <f>Summary!D11</f>
        <v>0</v>
      </c>
      <c r="F28" s="415"/>
      <c r="G28" s="48">
        <f>Summary!E11</f>
        <v>0</v>
      </c>
      <c r="H28" s="48">
        <f>Summary!F11</f>
        <v>0</v>
      </c>
      <c r="I28" s="43">
        <f>SUM(C28:H28)</f>
        <v>0</v>
      </c>
      <c r="J28" s="12"/>
    </row>
    <row r="29" spans="1:10" ht="30" customHeight="1" x14ac:dyDescent="0.3">
      <c r="A29" s="8"/>
      <c r="B29" s="38" t="s">
        <v>53</v>
      </c>
      <c r="C29" s="39">
        <v>0</v>
      </c>
      <c r="D29" s="39">
        <v>0</v>
      </c>
      <c r="E29" s="416">
        <v>0</v>
      </c>
      <c r="F29" s="417"/>
      <c r="G29" s="39">
        <v>0</v>
      </c>
      <c r="H29" s="39">
        <v>0</v>
      </c>
      <c r="I29" s="40">
        <f>SUM(C29:H29)</f>
        <v>0</v>
      </c>
      <c r="J29" s="12"/>
    </row>
    <row r="30" spans="1:10" ht="30" customHeight="1" thickBot="1" x14ac:dyDescent="0.35">
      <c r="A30" s="8"/>
      <c r="B30" s="44" t="s">
        <v>55</v>
      </c>
      <c r="C30" s="45">
        <f>SUM(C27:C29)</f>
        <v>0</v>
      </c>
      <c r="D30" s="45">
        <f>SUM(D27:D29)</f>
        <v>0</v>
      </c>
      <c r="E30" s="418">
        <f>SUM(E27:F29)</f>
        <v>0</v>
      </c>
      <c r="F30" s="419"/>
      <c r="G30" s="45">
        <f>SUM(G27:G29)</f>
        <v>0</v>
      </c>
      <c r="H30" s="45">
        <f>SUM(H27:H29)</f>
        <v>0</v>
      </c>
      <c r="I30" s="46">
        <f>SUM(I27:I29)</f>
        <v>0</v>
      </c>
      <c r="J30" s="12"/>
    </row>
    <row r="31" spans="1:10" ht="3" customHeight="1" thickTop="1" x14ac:dyDescent="0.3">
      <c r="A31" s="16"/>
      <c r="B31" s="16"/>
      <c r="C31" s="25"/>
      <c r="D31" s="25"/>
      <c r="E31" s="25"/>
      <c r="F31" s="25"/>
      <c r="G31" s="25"/>
      <c r="H31" s="25"/>
      <c r="I31" s="25"/>
      <c r="J31" s="47"/>
    </row>
    <row r="32" spans="1:10" x14ac:dyDescent="0.3">
      <c r="B32" s="7" t="s">
        <v>54</v>
      </c>
    </row>
  </sheetData>
  <mergeCells count="19">
    <mergeCell ref="C2:G2"/>
    <mergeCell ref="C4:G4"/>
    <mergeCell ref="C6:G6"/>
    <mergeCell ref="E16:F16"/>
    <mergeCell ref="E17:F17"/>
    <mergeCell ref="B13:I13"/>
    <mergeCell ref="B14:I14"/>
    <mergeCell ref="E19:F19"/>
    <mergeCell ref="E20:F20"/>
    <mergeCell ref="E21:F21"/>
    <mergeCell ref="E22:F22"/>
    <mergeCell ref="E23:F23"/>
    <mergeCell ref="E28:F28"/>
    <mergeCell ref="E29:F29"/>
    <mergeCell ref="E30:F30"/>
    <mergeCell ref="E24:F24"/>
    <mergeCell ref="E25:F25"/>
    <mergeCell ref="E26:F26"/>
    <mergeCell ref="E27:F27"/>
  </mergeCells>
  <phoneticPr fontId="0" type="noConversion"/>
  <printOptions horizontalCentered="1" verticalCentered="1"/>
  <pageMargins left="0.32" right="0.34" top="0.23" bottom="0.22" header="0.17" footer="0.17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altText="US Department of Education Logo" r:id="rId5">
            <anchor moveWithCells="1">
              <from>
                <xdr:col>1</xdr:col>
                <xdr:colOff>19050</xdr:colOff>
                <xdr:row>1</xdr:row>
                <xdr:rowOff>12700</xdr:rowOff>
              </from>
              <to>
                <xdr:col>1</xdr:col>
                <xdr:colOff>1035050</xdr:colOff>
                <xdr:row>7</xdr:row>
                <xdr:rowOff>19050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0"/>
  <sheetViews>
    <sheetView workbookViewId="0">
      <selection activeCell="E39" sqref="E39"/>
    </sheetView>
  </sheetViews>
  <sheetFormatPr defaultRowHeight="12.5" x14ac:dyDescent="0.25"/>
  <cols>
    <col min="2" max="2" width="11.26953125" style="115" bestFit="1" customWidth="1"/>
    <col min="3" max="3" width="10.26953125" style="115" bestFit="1" customWidth="1"/>
    <col min="4" max="4" width="45.26953125" bestFit="1" customWidth="1"/>
    <col min="5" max="5" width="29.81640625" bestFit="1" customWidth="1"/>
  </cols>
  <sheetData>
    <row r="1" spans="1:5" x14ac:dyDescent="0.25">
      <c r="A1" s="78" t="s">
        <v>251</v>
      </c>
      <c r="B1" s="114" t="s">
        <v>249</v>
      </c>
      <c r="C1" s="114" t="s">
        <v>250</v>
      </c>
      <c r="D1" t="s">
        <v>312</v>
      </c>
    </row>
    <row r="2" spans="1:5" ht="13.5" x14ac:dyDescent="0.35">
      <c r="A2" s="79">
        <v>6110</v>
      </c>
      <c r="B2" s="115">
        <f>SUM('Year 1'!F2:F4)</f>
        <v>0</v>
      </c>
      <c r="D2" t="s">
        <v>301</v>
      </c>
    </row>
    <row r="3" spans="1:5" ht="13.5" x14ac:dyDescent="0.35">
      <c r="A3" s="79">
        <v>6130</v>
      </c>
      <c r="B3" s="115">
        <f>'Year 1'!F8</f>
        <v>0</v>
      </c>
      <c r="D3" t="s">
        <v>303</v>
      </c>
    </row>
    <row r="4" spans="1:5" ht="13.5" x14ac:dyDescent="0.35">
      <c r="A4" s="79">
        <v>6131</v>
      </c>
      <c r="B4" s="115">
        <f>'Year 1'!F9</f>
        <v>0</v>
      </c>
      <c r="D4" t="s">
        <v>303</v>
      </c>
    </row>
    <row r="5" spans="1:5" ht="13.5" x14ac:dyDescent="0.35">
      <c r="A5" s="79">
        <v>6140</v>
      </c>
      <c r="B5" s="115">
        <f>'Year 1'!F7</f>
        <v>0</v>
      </c>
      <c r="D5" t="s">
        <v>302</v>
      </c>
    </row>
    <row r="6" spans="1:5" ht="13.5" x14ac:dyDescent="0.35">
      <c r="A6" s="79">
        <v>6143</v>
      </c>
      <c r="B6" s="115">
        <f>'Year 1'!F6+'Year 1'!F5</f>
        <v>0</v>
      </c>
      <c r="D6" t="s">
        <v>302</v>
      </c>
    </row>
    <row r="7" spans="1:5" ht="13.5" x14ac:dyDescent="0.35">
      <c r="A7" s="79">
        <v>6144</v>
      </c>
      <c r="B7" s="115">
        <f>'Year 1'!F10</f>
        <v>0</v>
      </c>
      <c r="D7" t="s">
        <v>303</v>
      </c>
    </row>
    <row r="8" spans="1:5" ht="13.5" x14ac:dyDescent="0.35">
      <c r="A8" s="79">
        <v>6170</v>
      </c>
      <c r="B8" s="115">
        <f>SUM('Year 1'!F11:F14)</f>
        <v>0</v>
      </c>
      <c r="D8" t="s">
        <v>303</v>
      </c>
      <c r="E8" t="s">
        <v>298</v>
      </c>
    </row>
    <row r="9" spans="1:5" ht="13.5" x14ac:dyDescent="0.35">
      <c r="A9" s="79">
        <v>6184</v>
      </c>
      <c r="B9" s="115">
        <f>SUM('Year 1'!G19:G24)</f>
        <v>0</v>
      </c>
      <c r="D9" t="s">
        <v>300</v>
      </c>
      <c r="E9" t="s">
        <v>318</v>
      </c>
    </row>
    <row r="10" spans="1:5" ht="13.5" x14ac:dyDescent="0.35">
      <c r="A10" s="79">
        <v>6185</v>
      </c>
      <c r="B10" s="115">
        <f>SUM('Year 1'!G16:G18)</f>
        <v>0</v>
      </c>
      <c r="D10" t="s">
        <v>300</v>
      </c>
      <c r="E10" t="s">
        <v>319</v>
      </c>
    </row>
    <row r="11" spans="1:5" ht="13.5" x14ac:dyDescent="0.35">
      <c r="A11" s="79">
        <v>6210</v>
      </c>
      <c r="B11" s="115">
        <f>SUM('Year 1'!G2:G14)+SUM('Year 1'!H16:H23)</f>
        <v>0</v>
      </c>
      <c r="D11" t="s">
        <v>297</v>
      </c>
    </row>
    <row r="12" spans="1:5" ht="13.5" x14ac:dyDescent="0.35">
      <c r="A12" s="79">
        <v>6214</v>
      </c>
      <c r="B12" s="115">
        <f>SUM('Year 1'!I2:I14)+SUM('Year 1'!J16:J23)</f>
        <v>0</v>
      </c>
      <c r="D12" t="s">
        <v>297</v>
      </c>
    </row>
    <row r="13" spans="1:5" ht="13.5" x14ac:dyDescent="0.35">
      <c r="A13" s="79">
        <v>6218</v>
      </c>
      <c r="B13" s="115">
        <f>SUM('Year 1'!H2:H14)+SUM('Year 1'!I16:I23)</f>
        <v>0</v>
      </c>
      <c r="D13" t="s">
        <v>297</v>
      </c>
    </row>
    <row r="14" spans="1:5" ht="13.5" x14ac:dyDescent="0.35">
      <c r="A14" s="79">
        <v>6220</v>
      </c>
      <c r="B14" s="115">
        <f>SUM('Year 1'!J2:J14)</f>
        <v>0</v>
      </c>
      <c r="D14" t="s">
        <v>296</v>
      </c>
    </row>
    <row r="15" spans="1:5" ht="13.5" x14ac:dyDescent="0.35">
      <c r="A15" s="79">
        <v>6250</v>
      </c>
      <c r="B15" s="115">
        <f>SUM('Year 1'!K2:K14)</f>
        <v>0</v>
      </c>
      <c r="D15" t="s">
        <v>296</v>
      </c>
    </row>
    <row r="16" spans="1:5" ht="13.5" x14ac:dyDescent="0.35">
      <c r="A16" s="79">
        <v>6296</v>
      </c>
      <c r="B16" s="115">
        <f>SUM('Year 1'!L2:L14)</f>
        <v>0</v>
      </c>
      <c r="D16" t="s">
        <v>296</v>
      </c>
    </row>
    <row r="17" spans="1:5" ht="13.5" x14ac:dyDescent="0.35">
      <c r="A17" s="79">
        <v>6303</v>
      </c>
      <c r="B17" s="115">
        <f>SUM('Year 1'!E31:E34)+'Year 1'!N29</f>
        <v>0</v>
      </c>
      <c r="D17" t="s">
        <v>307</v>
      </c>
    </row>
    <row r="18" spans="1:5" ht="13.5" x14ac:dyDescent="0.35">
      <c r="A18" s="79">
        <v>6304</v>
      </c>
      <c r="B18" s="115">
        <f>SUM('Year 1'!E35:E36)</f>
        <v>0</v>
      </c>
      <c r="D18" t="s">
        <v>308</v>
      </c>
    </row>
    <row r="19" spans="1:5" ht="13.5" x14ac:dyDescent="0.35">
      <c r="A19" s="79">
        <v>6305</v>
      </c>
      <c r="C19" s="115">
        <f>B17+B18</f>
        <v>0</v>
      </c>
      <c r="D19" t="s">
        <v>307</v>
      </c>
      <c r="E19" t="s">
        <v>305</v>
      </c>
    </row>
    <row r="20" spans="1:5" ht="13.5" x14ac:dyDescent="0.35">
      <c r="A20" s="86">
        <v>6320</v>
      </c>
      <c r="B20" s="115">
        <f>'Year 1'!E37</f>
        <v>0</v>
      </c>
      <c r="D20" t="s">
        <v>307</v>
      </c>
    </row>
    <row r="21" spans="1:5" ht="13.5" x14ac:dyDescent="0.35">
      <c r="A21" s="86">
        <v>6329</v>
      </c>
      <c r="B21" s="115">
        <f>'Year 1'!E38</f>
        <v>0</v>
      </c>
      <c r="D21" t="s">
        <v>304</v>
      </c>
    </row>
    <row r="22" spans="1:5" ht="13.5" x14ac:dyDescent="0.35">
      <c r="A22" s="86">
        <v>6360</v>
      </c>
      <c r="B22" s="115">
        <f>'Year 1'!E58</f>
        <v>0</v>
      </c>
      <c r="D22" t="s">
        <v>306</v>
      </c>
    </row>
    <row r="23" spans="1:5" ht="13.5" x14ac:dyDescent="0.35">
      <c r="A23" s="86">
        <v>6366</v>
      </c>
      <c r="B23" s="115">
        <f>'Year 1'!E41</f>
        <v>0</v>
      </c>
      <c r="C23" s="115">
        <f>B23+B24</f>
        <v>0</v>
      </c>
      <c r="D23" t="s">
        <v>311</v>
      </c>
    </row>
    <row r="24" spans="1:5" ht="13.5" x14ac:dyDescent="0.35">
      <c r="A24" s="86">
        <v>6368</v>
      </c>
      <c r="B24" s="115">
        <f>'Year 1'!E42</f>
        <v>0</v>
      </c>
      <c r="D24" t="s">
        <v>311</v>
      </c>
    </row>
    <row r="25" spans="1:5" ht="13.5" x14ac:dyDescent="0.35">
      <c r="A25" s="86">
        <v>6369</v>
      </c>
      <c r="B25" s="115">
        <f>'Year 1'!E59</f>
        <v>0</v>
      </c>
      <c r="D25" t="s">
        <v>299</v>
      </c>
    </row>
    <row r="26" spans="1:5" ht="13.5" x14ac:dyDescent="0.35">
      <c r="A26" s="86">
        <v>6398</v>
      </c>
      <c r="C26" s="115">
        <f>'Year 1'!E65</f>
        <v>0</v>
      </c>
      <c r="D26" t="s">
        <v>294</v>
      </c>
    </row>
    <row r="27" spans="1:5" ht="13.5" x14ac:dyDescent="0.35">
      <c r="A27" s="86">
        <v>6401</v>
      </c>
      <c r="B27" s="115">
        <f>'Year 1'!E49</f>
        <v>0</v>
      </c>
      <c r="D27" t="s">
        <v>309</v>
      </c>
      <c r="E27" t="s">
        <v>305</v>
      </c>
    </row>
    <row r="28" spans="1:5" ht="13.5" x14ac:dyDescent="0.35">
      <c r="A28" s="86">
        <v>6402</v>
      </c>
      <c r="B28" s="115">
        <f>'Year 1'!E50</f>
        <v>0</v>
      </c>
      <c r="D28" t="s">
        <v>309</v>
      </c>
    </row>
    <row r="29" spans="1:5" ht="13.5" x14ac:dyDescent="0.35">
      <c r="A29" s="86">
        <v>6430</v>
      </c>
      <c r="B29" s="115">
        <f>'Year 1'!E51</f>
        <v>0</v>
      </c>
      <c r="D29" t="s">
        <v>310</v>
      </c>
    </row>
    <row r="30" spans="1:5" ht="13.5" x14ac:dyDescent="0.35">
      <c r="A30" s="86">
        <v>6432</v>
      </c>
      <c r="B30" s="115">
        <f>'Year 1'!E52</f>
        <v>0</v>
      </c>
      <c r="D30" t="s">
        <v>310</v>
      </c>
    </row>
    <row r="31" spans="1:5" ht="13.5" x14ac:dyDescent="0.35">
      <c r="A31" s="86">
        <v>6460</v>
      </c>
      <c r="B31" s="115">
        <f>'Year 1'!E53</f>
        <v>0</v>
      </c>
      <c r="D31" t="s">
        <v>310</v>
      </c>
    </row>
    <row r="32" spans="1:5" ht="13.5" x14ac:dyDescent="0.35">
      <c r="A32" s="86">
        <v>6461</v>
      </c>
      <c r="B32" s="115">
        <f>'Year 1'!E55</f>
        <v>0</v>
      </c>
      <c r="D32" t="s">
        <v>310</v>
      </c>
    </row>
    <row r="33" spans="1:4" ht="13.5" x14ac:dyDescent="0.35">
      <c r="A33" s="86">
        <v>6470</v>
      </c>
      <c r="B33" s="115">
        <f>'Year 1'!E54</f>
        <v>0</v>
      </c>
    </row>
    <row r="34" spans="1:4" ht="13.5" x14ac:dyDescent="0.35">
      <c r="A34" s="86">
        <v>6490</v>
      </c>
      <c r="B34" s="115">
        <f>'Year 1'!E60</f>
        <v>0</v>
      </c>
      <c r="D34" t="s">
        <v>299</v>
      </c>
    </row>
    <row r="35" spans="1:4" ht="13.5" x14ac:dyDescent="0.35">
      <c r="A35" s="86">
        <v>6530</v>
      </c>
      <c r="B35" s="115">
        <f>'Year 1'!E45</f>
        <v>0</v>
      </c>
      <c r="D35" t="s">
        <v>295</v>
      </c>
    </row>
    <row r="36" spans="1:4" ht="13.5" x14ac:dyDescent="0.35">
      <c r="A36" s="86">
        <v>6555</v>
      </c>
      <c r="B36" s="115">
        <f>'Year 1'!E46</f>
        <v>0</v>
      </c>
      <c r="D36" t="s">
        <v>295</v>
      </c>
    </row>
    <row r="37" spans="1:4" ht="13.5" x14ac:dyDescent="0.35">
      <c r="A37" s="86">
        <v>6820</v>
      </c>
      <c r="B37" s="115">
        <f>'Year 1'!E61</f>
        <v>0</v>
      </c>
      <c r="D37" t="s">
        <v>299</v>
      </c>
    </row>
    <row r="38" spans="1:4" ht="13.5" x14ac:dyDescent="0.35">
      <c r="A38" s="86">
        <v>6895</v>
      </c>
      <c r="B38" s="115">
        <f>'Year 1'!E65</f>
        <v>0</v>
      </c>
      <c r="D38" t="s">
        <v>294</v>
      </c>
    </row>
    <row r="40" spans="1:4" x14ac:dyDescent="0.25">
      <c r="A40" s="78" t="s">
        <v>252</v>
      </c>
      <c r="B40" s="115">
        <f>SUM(B2:B38)</f>
        <v>0</v>
      </c>
      <c r="C40" s="115">
        <f>SUM(C2:C38)</f>
        <v>0</v>
      </c>
    </row>
  </sheetData>
  <sortState ref="A2:C36">
    <sortCondition ref="A3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13"/>
  <sheetViews>
    <sheetView workbookViewId="0">
      <selection activeCell="D30" sqref="D30"/>
    </sheetView>
  </sheetViews>
  <sheetFormatPr defaultColWidth="9.1796875" defaultRowHeight="12.5" x14ac:dyDescent="0.25"/>
  <cols>
    <col min="1" max="1" width="44.81640625" style="1" bestFit="1" customWidth="1"/>
    <col min="2" max="2" width="11.26953125" style="300" bestFit="1" customWidth="1"/>
    <col min="3" max="3" width="10.26953125" style="300" bestFit="1" customWidth="1"/>
    <col min="4" max="5" width="9.1796875" style="1"/>
    <col min="6" max="6" width="11.26953125" style="1" bestFit="1" customWidth="1"/>
    <col min="7" max="8" width="9.1796875" style="1"/>
    <col min="9" max="9" width="40.6328125" style="1" bestFit="1" customWidth="1"/>
    <col min="10" max="10" width="12.08984375" style="1" bestFit="1" customWidth="1"/>
    <col min="11" max="11" width="11" style="1" bestFit="1" customWidth="1"/>
    <col min="12" max="12" width="9.90625" style="1" bestFit="1" customWidth="1"/>
    <col min="13" max="13" width="8.26953125" style="1" bestFit="1" customWidth="1"/>
    <col min="14" max="16384" width="9.1796875" style="1"/>
  </cols>
  <sheetData>
    <row r="1" spans="1:14" s="2" customFormat="1" ht="14" customHeight="1" x14ac:dyDescent="0.3">
      <c r="A1" s="49" t="s">
        <v>57</v>
      </c>
      <c r="B1" s="298" t="s">
        <v>0</v>
      </c>
      <c r="C1" s="299" t="s">
        <v>322</v>
      </c>
      <c r="I1" s="305" t="s">
        <v>374</v>
      </c>
      <c r="J1" s="305"/>
      <c r="K1" s="305"/>
      <c r="L1" s="305"/>
      <c r="M1" s="305"/>
    </row>
    <row r="2" spans="1:14" ht="12.5" customHeight="1" x14ac:dyDescent="0.3">
      <c r="A2" s="1" t="s">
        <v>106</v>
      </c>
      <c r="B2" s="300">
        <v>145682</v>
      </c>
      <c r="C2" s="300">
        <v>14870</v>
      </c>
      <c r="I2" s="306"/>
      <c r="J2" s="306"/>
      <c r="K2" s="306"/>
      <c r="L2" s="306"/>
      <c r="M2" s="306"/>
    </row>
    <row r="3" spans="1:14" ht="12.5" customHeight="1" x14ac:dyDescent="0.3">
      <c r="A3" s="2" t="s">
        <v>104</v>
      </c>
      <c r="B3" s="301">
        <v>129070</v>
      </c>
      <c r="C3" s="300">
        <v>13628</v>
      </c>
      <c r="E3" s="301"/>
      <c r="I3" s="306"/>
      <c r="J3" s="306" t="s">
        <v>0</v>
      </c>
      <c r="K3" s="306" t="s">
        <v>339</v>
      </c>
      <c r="L3" s="306" t="s">
        <v>340</v>
      </c>
      <c r="M3" s="306" t="s">
        <v>341</v>
      </c>
    </row>
    <row r="4" spans="1:14" ht="12.5" customHeight="1" x14ac:dyDescent="0.3">
      <c r="A4" s="1" t="s">
        <v>332</v>
      </c>
      <c r="B4" s="301">
        <v>102057</v>
      </c>
      <c r="C4" s="300">
        <v>12250</v>
      </c>
      <c r="E4" s="301"/>
      <c r="I4" s="306" t="s">
        <v>342</v>
      </c>
      <c r="J4" s="307">
        <v>145681.8732039395</v>
      </c>
      <c r="K4" s="307">
        <v>13790.758636363638</v>
      </c>
      <c r="L4" s="307">
        <v>1750</v>
      </c>
      <c r="M4" s="307">
        <v>700</v>
      </c>
      <c r="N4" s="308"/>
    </row>
    <row r="5" spans="1:14" ht="12.5" customHeight="1" x14ac:dyDescent="0.3">
      <c r="A5" s="1" t="s">
        <v>330</v>
      </c>
      <c r="B5" s="301">
        <v>106525</v>
      </c>
      <c r="C5" s="300">
        <v>10369</v>
      </c>
      <c r="E5" s="301"/>
      <c r="I5" s="306" t="s">
        <v>343</v>
      </c>
      <c r="J5" s="307">
        <v>129069.51492804004</v>
      </c>
      <c r="K5" s="307">
        <v>13260.912750000001</v>
      </c>
      <c r="L5" s="307">
        <v>1750</v>
      </c>
      <c r="M5" s="307">
        <v>700</v>
      </c>
      <c r="N5" s="308"/>
    </row>
    <row r="6" spans="1:14" ht="12.5" customHeight="1" x14ac:dyDescent="0.3">
      <c r="A6" s="1" t="s">
        <v>333</v>
      </c>
      <c r="B6" s="301">
        <v>85624</v>
      </c>
      <c r="C6" s="300">
        <v>11237</v>
      </c>
      <c r="E6" s="301"/>
      <c r="I6" s="306" t="s">
        <v>375</v>
      </c>
      <c r="J6" s="307">
        <v>0</v>
      </c>
      <c r="K6" s="307">
        <v>0</v>
      </c>
      <c r="L6" s="307">
        <v>0</v>
      </c>
      <c r="M6" s="307">
        <v>0</v>
      </c>
      <c r="N6" s="308"/>
    </row>
    <row r="7" spans="1:14" ht="12.5" customHeight="1" x14ac:dyDescent="0.3">
      <c r="A7" s="1" t="s">
        <v>107</v>
      </c>
      <c r="B7" s="301">
        <v>82312</v>
      </c>
      <c r="C7" s="300">
        <v>11237</v>
      </c>
      <c r="E7" s="301"/>
      <c r="I7" s="306" t="s">
        <v>344</v>
      </c>
      <c r="J7" s="307">
        <v>43375.605483146057</v>
      </c>
      <c r="K7" s="307">
        <v>9985.6085056179745</v>
      </c>
      <c r="L7" s="307">
        <v>0</v>
      </c>
      <c r="M7" s="307">
        <v>0</v>
      </c>
      <c r="N7" s="308"/>
    </row>
    <row r="8" spans="1:14" ht="12.5" customHeight="1" x14ac:dyDescent="0.3">
      <c r="A8" s="1" t="s">
        <v>323</v>
      </c>
      <c r="B8" s="301">
        <v>21510</v>
      </c>
      <c r="C8" s="300">
        <v>8170</v>
      </c>
      <c r="E8" s="301"/>
      <c r="I8" s="306" t="s">
        <v>345</v>
      </c>
      <c r="J8" s="307">
        <v>54579.875744680867</v>
      </c>
      <c r="K8" s="307">
        <v>9850.8823851063771</v>
      </c>
      <c r="L8" s="307">
        <v>0</v>
      </c>
      <c r="M8" s="307">
        <v>0</v>
      </c>
      <c r="N8" s="308"/>
    </row>
    <row r="9" spans="1:14" ht="12.5" customHeight="1" x14ac:dyDescent="0.3">
      <c r="A9" s="1" t="s">
        <v>324</v>
      </c>
      <c r="B9" s="301">
        <v>47352</v>
      </c>
      <c r="C9" s="300">
        <v>10435</v>
      </c>
      <c r="E9" s="301"/>
      <c r="I9" s="306" t="s">
        <v>346</v>
      </c>
      <c r="J9" s="307">
        <v>59829.821549132961</v>
      </c>
      <c r="K9" s="307">
        <v>10456.544965317917</v>
      </c>
      <c r="L9" s="307">
        <v>0</v>
      </c>
      <c r="M9" s="307">
        <v>0</v>
      </c>
      <c r="N9" s="308"/>
    </row>
    <row r="10" spans="1:14" ht="12.5" customHeight="1" x14ac:dyDescent="0.3">
      <c r="A10" s="1" t="s">
        <v>372</v>
      </c>
      <c r="B10" s="301">
        <v>48355</v>
      </c>
      <c r="C10" s="300">
        <v>10435</v>
      </c>
      <c r="E10" s="301"/>
      <c r="I10" s="306" t="s">
        <v>347</v>
      </c>
      <c r="J10" s="307">
        <v>57495.791499999963</v>
      </c>
      <c r="K10" s="307">
        <v>17519.82887812499</v>
      </c>
      <c r="L10" s="307">
        <v>0</v>
      </c>
      <c r="M10" s="307">
        <v>0</v>
      </c>
      <c r="N10" s="308"/>
    </row>
    <row r="11" spans="1:14" ht="12.5" customHeight="1" x14ac:dyDescent="0.3">
      <c r="A11" s="60" t="s">
        <v>101</v>
      </c>
      <c r="B11" s="301">
        <v>107865</v>
      </c>
      <c r="C11" s="300">
        <v>11458</v>
      </c>
      <c r="E11" s="301"/>
      <c r="I11" s="306" t="s">
        <v>348</v>
      </c>
      <c r="J11" s="307">
        <v>47351.884863614468</v>
      </c>
      <c r="K11" s="307">
        <v>9672.6331257831298</v>
      </c>
      <c r="L11" s="307">
        <v>0</v>
      </c>
      <c r="M11" s="307">
        <v>0</v>
      </c>
      <c r="N11" s="308"/>
    </row>
    <row r="12" spans="1:14" ht="12.5" customHeight="1" x14ac:dyDescent="0.3">
      <c r="A12" s="155" t="s">
        <v>293</v>
      </c>
      <c r="B12" s="301">
        <v>72833</v>
      </c>
      <c r="C12" s="300">
        <v>11458</v>
      </c>
      <c r="E12" s="301"/>
      <c r="I12" s="306" t="s">
        <v>349</v>
      </c>
      <c r="J12" s="307">
        <v>21510.032096648451</v>
      </c>
      <c r="K12" s="307">
        <v>5598.8531446839243</v>
      </c>
      <c r="L12" s="307">
        <v>0</v>
      </c>
      <c r="M12" s="307">
        <v>0</v>
      </c>
      <c r="N12" s="308"/>
    </row>
    <row r="13" spans="1:14" ht="12.5" customHeight="1" x14ac:dyDescent="0.3">
      <c r="A13" s="60" t="s">
        <v>102</v>
      </c>
      <c r="B13" s="301">
        <v>77720</v>
      </c>
      <c r="C13" s="300">
        <v>10559</v>
      </c>
      <c r="E13" s="301"/>
      <c r="I13" s="306" t="s">
        <v>350</v>
      </c>
      <c r="J13" s="307">
        <v>78545.749777350473</v>
      </c>
      <c r="K13" s="307">
        <v>10880.256880733945</v>
      </c>
      <c r="L13" s="307">
        <v>0</v>
      </c>
      <c r="M13" s="307">
        <v>0</v>
      </c>
      <c r="N13" s="308"/>
    </row>
    <row r="14" spans="1:14" ht="12.5" customHeight="1" x14ac:dyDescent="0.3">
      <c r="A14" s="60" t="s">
        <v>103</v>
      </c>
      <c r="B14" s="301">
        <v>54580</v>
      </c>
      <c r="C14" s="300">
        <v>10559</v>
      </c>
      <c r="E14" s="301"/>
      <c r="I14" s="306" t="s">
        <v>351</v>
      </c>
      <c r="J14" s="307">
        <v>81252.790870203724</v>
      </c>
      <c r="K14" s="307">
        <v>10523.430358698235</v>
      </c>
      <c r="L14" s="307">
        <v>0</v>
      </c>
      <c r="M14" s="307">
        <v>0</v>
      </c>
      <c r="N14" s="308"/>
    </row>
    <row r="15" spans="1:14" ht="12.5" customHeight="1" x14ac:dyDescent="0.3">
      <c r="B15" s="301"/>
      <c r="E15" s="301"/>
      <c r="I15" s="306" t="s">
        <v>352</v>
      </c>
      <c r="J15" s="307">
        <v>82312.257508679482</v>
      </c>
      <c r="K15" s="307">
        <v>10510.555386851878</v>
      </c>
      <c r="L15" s="307">
        <v>0</v>
      </c>
      <c r="M15" s="307">
        <v>0</v>
      </c>
      <c r="N15" s="308"/>
    </row>
    <row r="16" spans="1:14" ht="12.5" customHeight="1" x14ac:dyDescent="0.3">
      <c r="I16" s="306" t="s">
        <v>353</v>
      </c>
      <c r="J16" s="307">
        <v>77896.124257958189</v>
      </c>
      <c r="K16" s="307">
        <v>10624.164179104479</v>
      </c>
      <c r="L16" s="307">
        <v>0</v>
      </c>
      <c r="M16" s="307">
        <v>0</v>
      </c>
      <c r="N16" s="308"/>
    </row>
    <row r="17" spans="1:14" ht="12.5" customHeight="1" x14ac:dyDescent="0.3">
      <c r="I17" s="306" t="s">
        <v>354</v>
      </c>
      <c r="J17" s="307">
        <v>85332.316518121748</v>
      </c>
      <c r="K17" s="307">
        <v>10443.130434782608</v>
      </c>
      <c r="L17" s="307">
        <v>0</v>
      </c>
      <c r="M17" s="307">
        <v>0</v>
      </c>
      <c r="N17" s="308"/>
    </row>
    <row r="18" spans="1:14" ht="12.5" customHeight="1" x14ac:dyDescent="0.3">
      <c r="I18" s="306" t="s">
        <v>355</v>
      </c>
      <c r="J18" s="307">
        <v>84237.780923208993</v>
      </c>
      <c r="K18" s="307">
        <v>9731.1146752205277</v>
      </c>
      <c r="L18" s="307">
        <v>0</v>
      </c>
      <c r="M18" s="307">
        <v>0</v>
      </c>
      <c r="N18" s="308"/>
    </row>
    <row r="19" spans="1:14" ht="12.5" customHeight="1" x14ac:dyDescent="0.3">
      <c r="I19" s="306" t="s">
        <v>356</v>
      </c>
      <c r="J19" s="307">
        <v>50210.778871279479</v>
      </c>
      <c r="K19" s="307">
        <v>8669.7056358716636</v>
      </c>
      <c r="L19" s="307">
        <v>0</v>
      </c>
      <c r="M19" s="307">
        <v>0</v>
      </c>
      <c r="N19" s="308"/>
    </row>
    <row r="20" spans="1:14" ht="12.5" customHeight="1" x14ac:dyDescent="0.3">
      <c r="I20" s="306" t="s">
        <v>357</v>
      </c>
      <c r="J20" s="307">
        <v>85373.533744177999</v>
      </c>
      <c r="K20" s="307">
        <v>10002.646219686167</v>
      </c>
      <c r="L20" s="307">
        <v>0</v>
      </c>
      <c r="M20" s="307">
        <v>0</v>
      </c>
      <c r="N20" s="308"/>
    </row>
    <row r="21" spans="1:14" ht="13" customHeight="1" x14ac:dyDescent="0.3">
      <c r="A21" s="49" t="s">
        <v>58</v>
      </c>
      <c r="B21" s="298" t="s">
        <v>0</v>
      </c>
      <c r="I21" s="306" t="s">
        <v>358</v>
      </c>
      <c r="J21" s="307">
        <v>87512.786934848933</v>
      </c>
      <c r="K21" s="307">
        <v>10643.347022587268</v>
      </c>
      <c r="L21" s="307">
        <v>0</v>
      </c>
      <c r="M21" s="307">
        <v>0</v>
      </c>
      <c r="N21" s="308"/>
    </row>
    <row r="22" spans="1:14" ht="12.5" customHeight="1" x14ac:dyDescent="0.3">
      <c r="A22" s="1" t="s">
        <v>106</v>
      </c>
      <c r="B22" s="300">
        <f t="shared" ref="B22:B34" si="0">B2*1.02</f>
        <v>148595.64000000001</v>
      </c>
      <c r="C22" s="300">
        <f>C2*1.025</f>
        <v>15241.749999999998</v>
      </c>
      <c r="I22" s="306" t="s">
        <v>359</v>
      </c>
      <c r="J22" s="307">
        <v>83432.075055919937</v>
      </c>
      <c r="K22" s="307">
        <v>10178.069224353627</v>
      </c>
      <c r="L22" s="307">
        <v>0</v>
      </c>
      <c r="M22" s="307">
        <v>0</v>
      </c>
      <c r="N22" s="308"/>
    </row>
    <row r="23" spans="1:14" ht="12.5" customHeight="1" x14ac:dyDescent="0.3">
      <c r="A23" s="2" t="s">
        <v>104</v>
      </c>
      <c r="B23" s="300">
        <f t="shared" si="0"/>
        <v>131651.4</v>
      </c>
      <c r="C23" s="300">
        <f t="shared" ref="C23:C34" si="1">C3*1.025</f>
        <v>13968.699999999999</v>
      </c>
      <c r="I23" s="306" t="s">
        <v>360</v>
      </c>
      <c r="J23" s="307">
        <v>50014.586354882325</v>
      </c>
      <c r="K23" s="307">
        <v>9128.8586502569633</v>
      </c>
      <c r="L23" s="307">
        <v>0</v>
      </c>
      <c r="M23" s="307">
        <v>0</v>
      </c>
      <c r="N23" s="308"/>
    </row>
    <row r="24" spans="1:14" ht="12.5" customHeight="1" x14ac:dyDescent="0.3">
      <c r="A24" s="1" t="s">
        <v>109</v>
      </c>
      <c r="B24" s="300">
        <f t="shared" si="0"/>
        <v>104098.14</v>
      </c>
      <c r="C24" s="300">
        <f t="shared" si="1"/>
        <v>12556.249999999998</v>
      </c>
      <c r="I24" s="306" t="s">
        <v>361</v>
      </c>
      <c r="J24" s="307">
        <v>48335.030317363693</v>
      </c>
      <c r="K24" s="307">
        <v>9692.2834434105171</v>
      </c>
      <c r="L24" s="307">
        <v>0</v>
      </c>
      <c r="M24" s="307">
        <v>0</v>
      </c>
      <c r="N24" s="308"/>
    </row>
    <row r="25" spans="1:14" ht="12.5" customHeight="1" x14ac:dyDescent="0.3">
      <c r="A25" s="1" t="s">
        <v>108</v>
      </c>
      <c r="B25" s="300">
        <f t="shared" si="0"/>
        <v>108655.5</v>
      </c>
      <c r="C25" s="300">
        <f t="shared" si="1"/>
        <v>10628.224999999999</v>
      </c>
      <c r="I25" s="306" t="s">
        <v>362</v>
      </c>
      <c r="J25" s="307"/>
      <c r="K25" s="307"/>
      <c r="L25" s="307"/>
      <c r="M25" s="307"/>
      <c r="N25" s="308"/>
    </row>
    <row r="26" spans="1:14" ht="12.5" customHeight="1" x14ac:dyDescent="0.3">
      <c r="A26" s="1" t="s">
        <v>110</v>
      </c>
      <c r="B26" s="300">
        <f t="shared" si="0"/>
        <v>87336.48</v>
      </c>
      <c r="C26" s="300">
        <f t="shared" si="1"/>
        <v>11517.924999999999</v>
      </c>
      <c r="I26" s="306" t="s">
        <v>363</v>
      </c>
      <c r="J26" s="307">
        <v>81252.790870203724</v>
      </c>
      <c r="K26" s="307">
        <v>10523.430358698235</v>
      </c>
      <c r="L26" s="307">
        <v>0</v>
      </c>
      <c r="M26" s="307">
        <v>0</v>
      </c>
      <c r="N26" s="308"/>
    </row>
    <row r="27" spans="1:14" ht="12.5" customHeight="1" x14ac:dyDescent="0.3">
      <c r="A27" s="1" t="s">
        <v>107</v>
      </c>
      <c r="B27" s="300">
        <f t="shared" si="0"/>
        <v>83958.24</v>
      </c>
      <c r="C27" s="300">
        <f t="shared" si="1"/>
        <v>11517.924999999999</v>
      </c>
      <c r="I27" s="306" t="s">
        <v>357</v>
      </c>
      <c r="J27" s="307">
        <v>85373.533744177999</v>
      </c>
      <c r="K27" s="307">
        <v>10002.646219686167</v>
      </c>
      <c r="L27" s="307">
        <v>0</v>
      </c>
      <c r="M27" s="307">
        <v>0</v>
      </c>
      <c r="N27" s="308"/>
    </row>
    <row r="28" spans="1:14" ht="12.5" customHeight="1" x14ac:dyDescent="0.3">
      <c r="A28" s="1" t="s">
        <v>323</v>
      </c>
      <c r="B28" s="300">
        <f t="shared" si="0"/>
        <v>21940.2</v>
      </c>
      <c r="C28" s="300">
        <f t="shared" si="1"/>
        <v>8374.25</v>
      </c>
      <c r="I28" s="306" t="s">
        <v>364</v>
      </c>
      <c r="J28" s="307">
        <v>84857.249533963637</v>
      </c>
      <c r="K28" s="307">
        <v>7619.727272727273</v>
      </c>
      <c r="L28" s="307">
        <v>0</v>
      </c>
      <c r="M28" s="307">
        <v>0</v>
      </c>
      <c r="N28" s="308"/>
    </row>
    <row r="29" spans="1:14" ht="12.5" customHeight="1" x14ac:dyDescent="0.3">
      <c r="A29" s="1" t="s">
        <v>324</v>
      </c>
      <c r="B29" s="300">
        <f t="shared" si="0"/>
        <v>48299.040000000001</v>
      </c>
      <c r="C29" s="300">
        <f t="shared" si="1"/>
        <v>10695.874999999998</v>
      </c>
      <c r="I29" s="306" t="s">
        <v>365</v>
      </c>
      <c r="J29" s="307">
        <v>81252.790870203724</v>
      </c>
      <c r="K29" s="307">
        <v>10523.430358698235</v>
      </c>
      <c r="L29" s="307">
        <v>0</v>
      </c>
      <c r="M29" s="307">
        <v>0</v>
      </c>
      <c r="N29" s="308"/>
    </row>
    <row r="30" spans="1:14" ht="12.5" customHeight="1" x14ac:dyDescent="0.3">
      <c r="A30" s="1" t="s">
        <v>325</v>
      </c>
      <c r="B30" s="300">
        <f t="shared" si="0"/>
        <v>49322.1</v>
      </c>
      <c r="C30" s="300">
        <f t="shared" si="1"/>
        <v>10695.874999999998</v>
      </c>
      <c r="I30" s="306" t="s">
        <v>366</v>
      </c>
      <c r="J30" s="307"/>
      <c r="K30" s="307"/>
      <c r="L30" s="307"/>
      <c r="M30" s="307"/>
      <c r="N30" s="308"/>
    </row>
    <row r="31" spans="1:14" ht="12.5" customHeight="1" x14ac:dyDescent="0.3">
      <c r="A31" s="60" t="s">
        <v>101</v>
      </c>
      <c r="B31" s="300">
        <f t="shared" si="0"/>
        <v>110022.3</v>
      </c>
      <c r="C31" s="300">
        <f t="shared" si="1"/>
        <v>11744.449999999999</v>
      </c>
      <c r="I31" s="306" t="s">
        <v>367</v>
      </c>
      <c r="J31" s="307">
        <v>79916.540921144391</v>
      </c>
      <c r="K31" s="307">
        <v>10358.755322633475</v>
      </c>
      <c r="L31" s="307">
        <v>0</v>
      </c>
      <c r="M31" s="307">
        <v>0</v>
      </c>
      <c r="N31" s="308"/>
    </row>
    <row r="32" spans="1:14" ht="12.5" customHeight="1" x14ac:dyDescent="0.3">
      <c r="A32" s="155" t="s">
        <v>293</v>
      </c>
      <c r="B32" s="300">
        <f t="shared" si="0"/>
        <v>74289.66</v>
      </c>
      <c r="C32" s="300">
        <f t="shared" si="1"/>
        <v>11744.449999999999</v>
      </c>
      <c r="I32" s="306" t="s">
        <v>368</v>
      </c>
      <c r="J32" s="307">
        <v>21510.032096648451</v>
      </c>
      <c r="K32" s="307">
        <v>5598.8531446839243</v>
      </c>
      <c r="L32" s="307">
        <v>0</v>
      </c>
      <c r="M32" s="307">
        <v>0</v>
      </c>
      <c r="N32" s="308"/>
    </row>
    <row r="33" spans="1:14" ht="12.5" customHeight="1" x14ac:dyDescent="0.3">
      <c r="A33" s="60" t="s">
        <v>102</v>
      </c>
      <c r="B33" s="300">
        <f t="shared" si="0"/>
        <v>79274.399999999994</v>
      </c>
      <c r="C33" s="300">
        <f t="shared" si="1"/>
        <v>10822.974999999999</v>
      </c>
      <c r="I33" s="306" t="s">
        <v>369</v>
      </c>
      <c r="J33" s="307">
        <v>43925.947010180054</v>
      </c>
      <c r="K33" s="307">
        <v>8732.8333306493332</v>
      </c>
      <c r="L33" s="307">
        <v>0</v>
      </c>
      <c r="M33" s="307">
        <v>0</v>
      </c>
      <c r="N33" s="308"/>
    </row>
    <row r="34" spans="1:14" ht="12.5" customHeight="1" x14ac:dyDescent="0.3">
      <c r="A34" s="60" t="s">
        <v>103</v>
      </c>
      <c r="B34" s="300">
        <f t="shared" si="0"/>
        <v>55671.6</v>
      </c>
      <c r="C34" s="300">
        <f t="shared" si="1"/>
        <v>10822.974999999999</v>
      </c>
      <c r="I34" s="306" t="s">
        <v>361</v>
      </c>
      <c r="J34" s="307">
        <v>48335.030317363693</v>
      </c>
      <c r="K34" s="307">
        <v>9692.2834434105171</v>
      </c>
      <c r="L34" s="307">
        <v>0</v>
      </c>
      <c r="M34" s="307">
        <v>0</v>
      </c>
      <c r="N34" s="308"/>
    </row>
    <row r="35" spans="1:14" ht="12.5" customHeight="1" x14ac:dyDescent="0.3">
      <c r="I35" s="306" t="s">
        <v>370</v>
      </c>
      <c r="J35" s="307">
        <v>94768.125514038329</v>
      </c>
      <c r="K35" s="307">
        <v>10573.520547945203</v>
      </c>
      <c r="L35" s="307">
        <v>0</v>
      </c>
      <c r="M35" s="307">
        <v>0</v>
      </c>
      <c r="N35" s="308"/>
    </row>
    <row r="36" spans="1:14" ht="12.5" customHeight="1" x14ac:dyDescent="0.3">
      <c r="I36" s="306" t="s">
        <v>371</v>
      </c>
      <c r="J36" s="307">
        <v>53048.794918584965</v>
      </c>
      <c r="K36" s="307">
        <v>9938.5803468208087</v>
      </c>
      <c r="L36" s="307">
        <v>0</v>
      </c>
      <c r="M36" s="307">
        <v>0</v>
      </c>
      <c r="N36" s="308"/>
    </row>
    <row r="37" spans="1:14" ht="12.5" customHeight="1" x14ac:dyDescent="0.25">
      <c r="N37" s="308"/>
    </row>
    <row r="38" spans="1:14" ht="12.5" customHeight="1" x14ac:dyDescent="0.3">
      <c r="I38" s="306"/>
      <c r="J38" s="307"/>
      <c r="K38" s="307"/>
      <c r="L38" s="307"/>
      <c r="M38" s="307"/>
      <c r="N38" s="308"/>
    </row>
    <row r="39" spans="1:14" ht="12.5" customHeight="1" x14ac:dyDescent="0.3">
      <c r="I39" s="306"/>
      <c r="J39" s="307"/>
      <c r="K39" s="307"/>
      <c r="L39" s="307"/>
      <c r="M39" s="307"/>
      <c r="N39" s="308"/>
    </row>
    <row r="40" spans="1:14" ht="12.5" customHeight="1" x14ac:dyDescent="0.25">
      <c r="N40" s="308"/>
    </row>
    <row r="41" spans="1:14" ht="13" customHeight="1" x14ac:dyDescent="0.3">
      <c r="A41" s="49" t="s">
        <v>59</v>
      </c>
      <c r="B41" s="298" t="s">
        <v>0</v>
      </c>
      <c r="I41" s="306"/>
      <c r="J41" s="307"/>
      <c r="K41" s="307"/>
      <c r="L41" s="307"/>
      <c r="M41" s="307"/>
      <c r="N41" s="308"/>
    </row>
    <row r="42" spans="1:14" ht="12.5" customHeight="1" x14ac:dyDescent="0.3">
      <c r="A42" s="1" t="s">
        <v>106</v>
      </c>
      <c r="B42" s="300">
        <f t="shared" ref="B42:B54" si="2">B22*1.02</f>
        <v>151567.5528</v>
      </c>
      <c r="C42" s="300">
        <f>C22*1.025</f>
        <v>15622.793749999997</v>
      </c>
      <c r="I42" s="306"/>
      <c r="J42" s="307"/>
      <c r="K42" s="307"/>
      <c r="L42" s="307"/>
      <c r="M42" s="307"/>
      <c r="N42" s="308"/>
    </row>
    <row r="43" spans="1:14" ht="12.5" customHeight="1" x14ac:dyDescent="0.3">
      <c r="A43" s="2" t="s">
        <v>104</v>
      </c>
      <c r="B43" s="300">
        <f t="shared" si="2"/>
        <v>134284.42799999999</v>
      </c>
      <c r="C43" s="300">
        <f t="shared" ref="C43:C54" si="3">C23*1.025</f>
        <v>14317.917499999998</v>
      </c>
      <c r="I43" s="306"/>
      <c r="J43" s="306"/>
      <c r="K43" s="306"/>
      <c r="L43" s="306"/>
      <c r="M43" s="306"/>
    </row>
    <row r="44" spans="1:14" x14ac:dyDescent="0.25">
      <c r="A44" s="1" t="s">
        <v>109</v>
      </c>
      <c r="B44" s="300">
        <f t="shared" si="2"/>
        <v>106180.10280000001</v>
      </c>
      <c r="C44" s="300">
        <f t="shared" si="3"/>
        <v>12870.156249999996</v>
      </c>
    </row>
    <row r="45" spans="1:14" x14ac:dyDescent="0.25">
      <c r="A45" s="1" t="s">
        <v>108</v>
      </c>
      <c r="B45" s="300">
        <f t="shared" si="2"/>
        <v>110828.61</v>
      </c>
      <c r="C45" s="300">
        <f t="shared" si="3"/>
        <v>10893.930624999997</v>
      </c>
    </row>
    <row r="46" spans="1:14" x14ac:dyDescent="0.25">
      <c r="A46" s="1" t="s">
        <v>110</v>
      </c>
      <c r="B46" s="300">
        <f t="shared" si="2"/>
        <v>89083.209600000002</v>
      </c>
      <c r="C46" s="300">
        <f t="shared" si="3"/>
        <v>11805.873124999998</v>
      </c>
    </row>
    <row r="47" spans="1:14" x14ac:dyDescent="0.25">
      <c r="A47" s="1" t="s">
        <v>107</v>
      </c>
      <c r="B47" s="300">
        <f t="shared" si="2"/>
        <v>85637.404800000004</v>
      </c>
      <c r="C47" s="300">
        <f t="shared" si="3"/>
        <v>11805.873124999998</v>
      </c>
    </row>
    <row r="48" spans="1:14" x14ac:dyDescent="0.25">
      <c r="A48" s="1" t="s">
        <v>323</v>
      </c>
      <c r="B48" s="300">
        <f t="shared" si="2"/>
        <v>22379.004000000001</v>
      </c>
      <c r="C48" s="300">
        <f t="shared" si="3"/>
        <v>8583.6062499999989</v>
      </c>
    </row>
    <row r="49" spans="1:3" x14ac:dyDescent="0.25">
      <c r="A49" s="1" t="s">
        <v>324</v>
      </c>
      <c r="B49" s="300">
        <f t="shared" si="2"/>
        <v>49265.020799999998</v>
      </c>
      <c r="C49" s="300">
        <f t="shared" si="3"/>
        <v>10963.271874999997</v>
      </c>
    </row>
    <row r="50" spans="1:3" x14ac:dyDescent="0.25">
      <c r="A50" s="1" t="s">
        <v>325</v>
      </c>
      <c r="B50" s="300">
        <f t="shared" si="2"/>
        <v>50308.542000000001</v>
      </c>
      <c r="C50" s="300">
        <f t="shared" si="3"/>
        <v>10963.271874999997</v>
      </c>
    </row>
    <row r="51" spans="1:3" x14ac:dyDescent="0.25">
      <c r="A51" s="60" t="s">
        <v>101</v>
      </c>
      <c r="B51" s="300">
        <f t="shared" si="2"/>
        <v>112222.746</v>
      </c>
      <c r="C51" s="300">
        <f t="shared" si="3"/>
        <v>12038.061249999997</v>
      </c>
    </row>
    <row r="52" spans="1:3" x14ac:dyDescent="0.25">
      <c r="A52" s="155" t="s">
        <v>293</v>
      </c>
      <c r="B52" s="300">
        <f t="shared" si="2"/>
        <v>75775.453200000004</v>
      </c>
      <c r="C52" s="300">
        <f t="shared" si="3"/>
        <v>12038.061249999997</v>
      </c>
    </row>
    <row r="53" spans="1:3" x14ac:dyDescent="0.25">
      <c r="A53" s="60" t="s">
        <v>102</v>
      </c>
      <c r="B53" s="300">
        <f t="shared" si="2"/>
        <v>80859.887999999992</v>
      </c>
      <c r="C53" s="300">
        <f t="shared" si="3"/>
        <v>11093.549374999997</v>
      </c>
    </row>
    <row r="54" spans="1:3" x14ac:dyDescent="0.25">
      <c r="A54" s="60" t="s">
        <v>103</v>
      </c>
      <c r="B54" s="300">
        <f t="shared" si="2"/>
        <v>56785.031999999999</v>
      </c>
      <c r="C54" s="300">
        <f t="shared" si="3"/>
        <v>11093.549374999997</v>
      </c>
    </row>
    <row r="61" spans="1:3" ht="13" x14ac:dyDescent="0.3">
      <c r="A61" s="49" t="s">
        <v>60</v>
      </c>
      <c r="B61" s="298" t="s">
        <v>0</v>
      </c>
    </row>
    <row r="62" spans="1:3" x14ac:dyDescent="0.25">
      <c r="A62" s="1" t="s">
        <v>106</v>
      </c>
      <c r="B62" s="300">
        <f t="shared" ref="B62:B74" si="4">B42*1.02</f>
        <v>154598.90385600002</v>
      </c>
      <c r="C62" s="300">
        <f>C42*1.025</f>
        <v>16013.363593749995</v>
      </c>
    </row>
    <row r="63" spans="1:3" x14ac:dyDescent="0.25">
      <c r="A63" s="2" t="s">
        <v>104</v>
      </c>
      <c r="B63" s="300">
        <f t="shared" si="4"/>
        <v>136970.11655999999</v>
      </c>
      <c r="C63" s="300">
        <f t="shared" ref="C63:C74" si="5">C43*1.025</f>
        <v>14675.865437499997</v>
      </c>
    </row>
    <row r="64" spans="1:3" x14ac:dyDescent="0.25">
      <c r="A64" s="1" t="s">
        <v>109</v>
      </c>
      <c r="B64" s="300">
        <f t="shared" si="4"/>
        <v>108303.70485600001</v>
      </c>
      <c r="C64" s="300">
        <f t="shared" si="5"/>
        <v>13191.910156249995</v>
      </c>
    </row>
    <row r="65" spans="1:3" x14ac:dyDescent="0.25">
      <c r="A65" s="1" t="s">
        <v>108</v>
      </c>
      <c r="B65" s="300">
        <f t="shared" si="4"/>
        <v>113045.1822</v>
      </c>
      <c r="C65" s="300">
        <f t="shared" si="5"/>
        <v>11166.278890624997</v>
      </c>
    </row>
    <row r="66" spans="1:3" x14ac:dyDescent="0.25">
      <c r="A66" s="1" t="s">
        <v>110</v>
      </c>
      <c r="B66" s="300">
        <f t="shared" si="4"/>
        <v>90864.873791999999</v>
      </c>
      <c r="C66" s="300">
        <f t="shared" si="5"/>
        <v>12101.019953124996</v>
      </c>
    </row>
    <row r="67" spans="1:3" x14ac:dyDescent="0.25">
      <c r="A67" s="1" t="s">
        <v>107</v>
      </c>
      <c r="B67" s="300">
        <f t="shared" si="4"/>
        <v>87350.152896</v>
      </c>
      <c r="C67" s="300">
        <f t="shared" si="5"/>
        <v>12101.019953124996</v>
      </c>
    </row>
    <row r="68" spans="1:3" x14ac:dyDescent="0.25">
      <c r="A68" s="1" t="s">
        <v>323</v>
      </c>
      <c r="B68" s="300">
        <f t="shared" si="4"/>
        <v>22826.584080000001</v>
      </c>
      <c r="C68" s="300">
        <f t="shared" si="5"/>
        <v>8798.1964062499974</v>
      </c>
    </row>
    <row r="69" spans="1:3" x14ac:dyDescent="0.25">
      <c r="A69" s="1" t="s">
        <v>324</v>
      </c>
      <c r="B69" s="300">
        <f t="shared" si="4"/>
        <v>50250.321215999997</v>
      </c>
      <c r="C69" s="300">
        <f t="shared" si="5"/>
        <v>11237.353671874997</v>
      </c>
    </row>
    <row r="70" spans="1:3" x14ac:dyDescent="0.25">
      <c r="A70" s="1" t="s">
        <v>325</v>
      </c>
      <c r="B70" s="300">
        <f t="shared" si="4"/>
        <v>51314.71284</v>
      </c>
      <c r="C70" s="300">
        <f t="shared" si="5"/>
        <v>11237.353671874997</v>
      </c>
    </row>
    <row r="71" spans="1:3" x14ac:dyDescent="0.25">
      <c r="A71" s="60" t="s">
        <v>101</v>
      </c>
      <c r="B71" s="300">
        <f t="shared" si="4"/>
        <v>114467.20092</v>
      </c>
      <c r="C71" s="300">
        <f t="shared" si="5"/>
        <v>12339.012781249996</v>
      </c>
    </row>
    <row r="72" spans="1:3" x14ac:dyDescent="0.25">
      <c r="A72" s="155" t="s">
        <v>293</v>
      </c>
      <c r="B72" s="300">
        <f t="shared" si="4"/>
        <v>77290.962264000002</v>
      </c>
      <c r="C72" s="300">
        <f t="shared" si="5"/>
        <v>12339.012781249996</v>
      </c>
    </row>
    <row r="73" spans="1:3" x14ac:dyDescent="0.25">
      <c r="A73" s="60" t="s">
        <v>102</v>
      </c>
      <c r="B73" s="300">
        <f t="shared" si="4"/>
        <v>82477.085759999987</v>
      </c>
      <c r="C73" s="300">
        <f t="shared" si="5"/>
        <v>11370.888109374995</v>
      </c>
    </row>
    <row r="74" spans="1:3" x14ac:dyDescent="0.25">
      <c r="A74" s="60" t="s">
        <v>103</v>
      </c>
      <c r="B74" s="300">
        <f t="shared" si="4"/>
        <v>57920.732640000002</v>
      </c>
      <c r="C74" s="300">
        <f t="shared" si="5"/>
        <v>11370.888109374995</v>
      </c>
    </row>
    <row r="81" spans="1:3" ht="13" x14ac:dyDescent="0.3">
      <c r="A81" s="49" t="s">
        <v>61</v>
      </c>
      <c r="B81" s="298" t="s">
        <v>0</v>
      </c>
    </row>
    <row r="82" spans="1:3" x14ac:dyDescent="0.25">
      <c r="A82" s="1" t="s">
        <v>106</v>
      </c>
      <c r="B82" s="300">
        <f t="shared" ref="B82:B94" si="6">B62*1.02</f>
        <v>157690.88193312002</v>
      </c>
      <c r="C82" s="300">
        <f>C62*1.025</f>
        <v>16413.697683593742</v>
      </c>
    </row>
    <row r="83" spans="1:3" x14ac:dyDescent="0.25">
      <c r="A83" s="2" t="s">
        <v>104</v>
      </c>
      <c r="B83" s="300">
        <f t="shared" si="6"/>
        <v>139709.51889119999</v>
      </c>
      <c r="C83" s="300">
        <f t="shared" ref="C83:C94" si="7">C63*1.025</f>
        <v>15042.762073437496</v>
      </c>
    </row>
    <row r="84" spans="1:3" x14ac:dyDescent="0.25">
      <c r="A84" s="1" t="s">
        <v>109</v>
      </c>
      <c r="B84" s="300">
        <f t="shared" si="6"/>
        <v>110469.77895312001</v>
      </c>
      <c r="C84" s="300">
        <f t="shared" si="7"/>
        <v>13521.707910156243</v>
      </c>
    </row>
    <row r="85" spans="1:3" x14ac:dyDescent="0.25">
      <c r="A85" s="1" t="s">
        <v>108</v>
      </c>
      <c r="B85" s="300">
        <f t="shared" si="6"/>
        <v>115306.085844</v>
      </c>
      <c r="C85" s="300">
        <f t="shared" si="7"/>
        <v>11445.435862890621</v>
      </c>
    </row>
    <row r="86" spans="1:3" x14ac:dyDescent="0.25">
      <c r="A86" s="1" t="s">
        <v>110</v>
      </c>
      <c r="B86" s="300">
        <f t="shared" si="6"/>
        <v>92682.171267840007</v>
      </c>
      <c r="C86" s="300">
        <f t="shared" si="7"/>
        <v>12403.545451953119</v>
      </c>
    </row>
    <row r="87" spans="1:3" x14ac:dyDescent="0.25">
      <c r="A87" s="1" t="s">
        <v>107</v>
      </c>
      <c r="B87" s="300">
        <f t="shared" si="6"/>
        <v>89097.155953919995</v>
      </c>
      <c r="C87" s="300">
        <f t="shared" si="7"/>
        <v>12403.545451953119</v>
      </c>
    </row>
    <row r="88" spans="1:3" x14ac:dyDescent="0.25">
      <c r="A88" s="1" t="s">
        <v>323</v>
      </c>
      <c r="B88" s="300">
        <f t="shared" si="6"/>
        <v>23283.115761600002</v>
      </c>
      <c r="C88" s="300">
        <f t="shared" si="7"/>
        <v>9018.1513164062471</v>
      </c>
    </row>
    <row r="89" spans="1:3" x14ac:dyDescent="0.25">
      <c r="A89" s="1" t="s">
        <v>324</v>
      </c>
      <c r="B89" s="300">
        <f t="shared" si="6"/>
        <v>51255.32764032</v>
      </c>
      <c r="C89" s="300">
        <f t="shared" si="7"/>
        <v>11518.28751367187</v>
      </c>
    </row>
    <row r="90" spans="1:3" x14ac:dyDescent="0.25">
      <c r="A90" s="1" t="s">
        <v>325</v>
      </c>
      <c r="B90" s="300">
        <f t="shared" si="6"/>
        <v>52341.0070968</v>
      </c>
      <c r="C90" s="300">
        <f t="shared" si="7"/>
        <v>11518.28751367187</v>
      </c>
    </row>
    <row r="91" spans="1:3" x14ac:dyDescent="0.25">
      <c r="A91" s="60" t="s">
        <v>101</v>
      </c>
      <c r="B91" s="300">
        <f t="shared" si="6"/>
        <v>116756.54493840001</v>
      </c>
      <c r="C91" s="300">
        <f t="shared" si="7"/>
        <v>12647.488100781246</v>
      </c>
    </row>
    <row r="92" spans="1:3" x14ac:dyDescent="0.25">
      <c r="A92" s="155" t="s">
        <v>293</v>
      </c>
      <c r="B92" s="300">
        <f t="shared" si="6"/>
        <v>78836.781509280001</v>
      </c>
      <c r="C92" s="300">
        <f t="shared" si="7"/>
        <v>12647.488100781246</v>
      </c>
    </row>
    <row r="93" spans="1:3" x14ac:dyDescent="0.25">
      <c r="A93" s="60" t="s">
        <v>102</v>
      </c>
      <c r="B93" s="300">
        <f t="shared" si="6"/>
        <v>84126.627475199988</v>
      </c>
      <c r="C93" s="300">
        <f t="shared" si="7"/>
        <v>11655.160312109369</v>
      </c>
    </row>
    <row r="94" spans="1:3" x14ac:dyDescent="0.25">
      <c r="A94" s="60" t="s">
        <v>103</v>
      </c>
      <c r="B94" s="300">
        <f t="shared" si="6"/>
        <v>59079.1472928</v>
      </c>
      <c r="C94" s="300">
        <f t="shared" si="7"/>
        <v>11655.160312109369</v>
      </c>
    </row>
    <row r="100" spans="1:7" x14ac:dyDescent="0.25">
      <c r="F100" s="300"/>
      <c r="G100" s="301"/>
    </row>
    <row r="101" spans="1:7" x14ac:dyDescent="0.25">
      <c r="A101" s="2"/>
      <c r="F101" s="300"/>
      <c r="G101" s="301"/>
    </row>
    <row r="102" spans="1:7" x14ac:dyDescent="0.25">
      <c r="F102" s="300"/>
      <c r="G102" s="301"/>
    </row>
    <row r="103" spans="1:7" x14ac:dyDescent="0.25">
      <c r="F103" s="300"/>
      <c r="G103" s="301"/>
    </row>
    <row r="104" spans="1:7" x14ac:dyDescent="0.25">
      <c r="F104" s="300"/>
      <c r="G104" s="301"/>
    </row>
    <row r="105" spans="1:7" x14ac:dyDescent="0.25">
      <c r="F105" s="300"/>
      <c r="G105" s="301"/>
    </row>
    <row r="106" spans="1:7" x14ac:dyDescent="0.25">
      <c r="F106" s="300"/>
      <c r="G106" s="301"/>
    </row>
    <row r="107" spans="1:7" x14ac:dyDescent="0.25">
      <c r="F107" s="300"/>
      <c r="G107" s="301"/>
    </row>
    <row r="108" spans="1:7" x14ac:dyDescent="0.25">
      <c r="F108" s="300"/>
      <c r="G108" s="301"/>
    </row>
    <row r="109" spans="1:7" x14ac:dyDescent="0.25">
      <c r="A109" s="60"/>
      <c r="F109" s="300"/>
      <c r="G109" s="301"/>
    </row>
    <row r="110" spans="1:7" x14ac:dyDescent="0.25">
      <c r="A110" s="155"/>
      <c r="F110" s="300"/>
      <c r="G110" s="301"/>
    </row>
    <row r="111" spans="1:7" x14ac:dyDescent="0.25">
      <c r="A111" s="60"/>
      <c r="F111" s="300"/>
      <c r="G111" s="301"/>
    </row>
    <row r="112" spans="1:7" x14ac:dyDescent="0.25">
      <c r="A112" s="60"/>
      <c r="F112" s="300"/>
      <c r="G112" s="301"/>
    </row>
    <row r="113" spans="7:7" x14ac:dyDescent="0.25">
      <c r="G113" s="301"/>
    </row>
  </sheetData>
  <phoneticPr fontId="4" type="noConversion"/>
  <printOptions headings="1" gridLines="1"/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F4135"/>
    <pageSetUpPr fitToPage="1"/>
  </sheetPr>
  <dimension ref="A1:P67"/>
  <sheetViews>
    <sheetView showGridLines="0" topLeftCell="C1" zoomScaleNormal="100" workbookViewId="0">
      <selection activeCell="E2" sqref="E2"/>
    </sheetView>
  </sheetViews>
  <sheetFormatPr defaultColWidth="9.1796875" defaultRowHeight="13.5" x14ac:dyDescent="0.35"/>
  <cols>
    <col min="1" max="1" width="8.453125" style="165" hidden="1" customWidth="1"/>
    <col min="2" max="2" width="7" style="166" hidden="1" customWidth="1"/>
    <col min="3" max="3" width="5.7265625" style="204" customWidth="1"/>
    <col min="4" max="4" width="55.6328125" style="166" bestFit="1" customWidth="1"/>
    <col min="5" max="14" width="9.90625" style="227" customWidth="1"/>
    <col min="15" max="16" width="9.1796875" style="166"/>
    <col min="17" max="16384" width="9.1796875" style="225"/>
  </cols>
  <sheetData>
    <row r="1" spans="1:16" s="216" customFormat="1" ht="45.75" customHeight="1" x14ac:dyDescent="0.35">
      <c r="A1" s="214" t="s">
        <v>121</v>
      </c>
      <c r="B1" s="214" t="s">
        <v>122</v>
      </c>
      <c r="C1" s="332" t="s">
        <v>215</v>
      </c>
      <c r="D1" s="196" t="s">
        <v>214</v>
      </c>
      <c r="E1" s="205" t="s">
        <v>24</v>
      </c>
      <c r="F1" s="205" t="s">
        <v>0</v>
      </c>
      <c r="G1" s="205" t="s">
        <v>105</v>
      </c>
      <c r="H1" s="205" t="s">
        <v>336</v>
      </c>
      <c r="I1" s="205" t="s">
        <v>287</v>
      </c>
      <c r="J1" s="205" t="s">
        <v>126</v>
      </c>
      <c r="K1" s="205" t="s">
        <v>326</v>
      </c>
      <c r="L1" s="205" t="s">
        <v>327</v>
      </c>
      <c r="M1" s="205" t="s">
        <v>124</v>
      </c>
      <c r="N1" s="206" t="s">
        <v>125</v>
      </c>
      <c r="O1" s="215"/>
      <c r="P1" s="215"/>
    </row>
    <row r="2" spans="1:16" s="166" customFormat="1" x14ac:dyDescent="0.35">
      <c r="A2" s="165">
        <v>1</v>
      </c>
      <c r="B2" s="165">
        <v>6110</v>
      </c>
      <c r="C2" s="333"/>
      <c r="D2" s="1" t="s">
        <v>106</v>
      </c>
      <c r="E2" s="81"/>
      <c r="F2" s="82">
        <f>ROUND(E2*'Average Salaries'!B22,2)</f>
        <v>0</v>
      </c>
      <c r="G2" s="82">
        <f>0.0765*F2</f>
        <v>0</v>
      </c>
      <c r="H2" s="82">
        <f>F2*0.1284</f>
        <v>0</v>
      </c>
      <c r="I2" s="83"/>
      <c r="J2" s="82">
        <f>'Average Salaries'!C22*E2</f>
        <v>0</v>
      </c>
      <c r="K2" s="82">
        <f>E2*1700</f>
        <v>0</v>
      </c>
      <c r="L2" s="82">
        <f>E2*2750</f>
        <v>0</v>
      </c>
      <c r="M2" s="82">
        <f>SUM(G2:L2)</f>
        <v>0</v>
      </c>
      <c r="N2" s="84">
        <f>F2+M2</f>
        <v>0</v>
      </c>
    </row>
    <row r="3" spans="1:16" s="166" customFormat="1" x14ac:dyDescent="0.35">
      <c r="A3" s="165">
        <v>1</v>
      </c>
      <c r="B3" s="165">
        <v>6110</v>
      </c>
      <c r="C3" s="333"/>
      <c r="D3" s="2" t="s">
        <v>104</v>
      </c>
      <c r="E3" s="81"/>
      <c r="F3" s="82">
        <f>ROUND(E3*'Average Salaries'!B23,2)</f>
        <v>0</v>
      </c>
      <c r="G3" s="82">
        <f t="shared" ref="G3:G14" si="0">0.0765*F3</f>
        <v>0</v>
      </c>
      <c r="H3" s="82">
        <f t="shared" ref="H3:H7" si="1">F3*0.1284</f>
        <v>0</v>
      </c>
      <c r="I3" s="83"/>
      <c r="J3" s="82">
        <f>'Average Salaries'!C23*E3</f>
        <v>0</v>
      </c>
      <c r="K3" s="82">
        <f>E3*1500</f>
        <v>0</v>
      </c>
      <c r="L3" s="82">
        <f>E3*500</f>
        <v>0</v>
      </c>
      <c r="M3" s="82">
        <f t="shared" ref="M3:M14" si="2">SUM(G3:L3)</f>
        <v>0</v>
      </c>
      <c r="N3" s="84">
        <f t="shared" ref="N3:N14" si="3">F3+M3</f>
        <v>0</v>
      </c>
    </row>
    <row r="4" spans="1:16" s="166" customFormat="1" x14ac:dyDescent="0.35">
      <c r="A4" s="165">
        <v>1</v>
      </c>
      <c r="B4" s="165">
        <v>6110</v>
      </c>
      <c r="C4" s="333"/>
      <c r="D4" s="1" t="s">
        <v>332</v>
      </c>
      <c r="E4" s="81"/>
      <c r="F4" s="82">
        <f>ROUND(E4*'Average Salaries'!B24,2)</f>
        <v>0</v>
      </c>
      <c r="G4" s="82">
        <f t="shared" si="0"/>
        <v>0</v>
      </c>
      <c r="H4" s="82">
        <f t="shared" si="1"/>
        <v>0</v>
      </c>
      <c r="I4" s="83"/>
      <c r="J4" s="82">
        <f>'Average Salaries'!C24*E4</f>
        <v>0</v>
      </c>
      <c r="K4" s="82">
        <f>E4*1700</f>
        <v>0</v>
      </c>
      <c r="L4" s="82">
        <f>E4*2750</f>
        <v>0</v>
      </c>
      <c r="M4" s="82">
        <f t="shared" si="2"/>
        <v>0</v>
      </c>
      <c r="N4" s="84">
        <f t="shared" si="3"/>
        <v>0</v>
      </c>
    </row>
    <row r="5" spans="1:16" s="166" customFormat="1" x14ac:dyDescent="0.35">
      <c r="A5" s="165">
        <v>1</v>
      </c>
      <c r="B5" s="165">
        <v>6143</v>
      </c>
      <c r="C5" s="333"/>
      <c r="D5" s="1" t="s">
        <v>330</v>
      </c>
      <c r="E5" s="81"/>
      <c r="F5" s="82">
        <f>ROUND(E5*'Average Salaries'!B25,2)</f>
        <v>0</v>
      </c>
      <c r="G5" s="82">
        <f t="shared" si="0"/>
        <v>0</v>
      </c>
      <c r="H5" s="82">
        <f t="shared" si="1"/>
        <v>0</v>
      </c>
      <c r="I5" s="83"/>
      <c r="J5" s="82">
        <f>'Average Salaries'!C25*E5</f>
        <v>0</v>
      </c>
      <c r="K5" s="82">
        <f>E5*1700</f>
        <v>0</v>
      </c>
      <c r="L5" s="82">
        <f>E5*2750</f>
        <v>0</v>
      </c>
      <c r="M5" s="82">
        <f t="shared" si="2"/>
        <v>0</v>
      </c>
      <c r="N5" s="84">
        <f t="shared" si="3"/>
        <v>0</v>
      </c>
    </row>
    <row r="6" spans="1:16" s="166" customFormat="1" x14ac:dyDescent="0.35">
      <c r="A6" s="165">
        <v>1</v>
      </c>
      <c r="B6" s="165">
        <v>6143</v>
      </c>
      <c r="C6" s="333"/>
      <c r="D6" s="1" t="s">
        <v>331</v>
      </c>
      <c r="E6" s="81"/>
      <c r="F6" s="82">
        <f>ROUND(E6*'Average Salaries'!B26,2)</f>
        <v>0</v>
      </c>
      <c r="G6" s="82">
        <f t="shared" si="0"/>
        <v>0</v>
      </c>
      <c r="H6" s="82">
        <f t="shared" si="1"/>
        <v>0</v>
      </c>
      <c r="I6" s="83"/>
      <c r="J6" s="82">
        <f>'Average Salaries'!C26*E6</f>
        <v>0</v>
      </c>
      <c r="K6" s="82">
        <f>E6*1200</f>
        <v>0</v>
      </c>
      <c r="L6" s="82">
        <v>0</v>
      </c>
      <c r="M6" s="82">
        <f t="shared" si="2"/>
        <v>0</v>
      </c>
      <c r="N6" s="84">
        <f t="shared" si="3"/>
        <v>0</v>
      </c>
    </row>
    <row r="7" spans="1:16" s="166" customFormat="1" x14ac:dyDescent="0.35">
      <c r="A7" s="165">
        <v>1</v>
      </c>
      <c r="B7" s="165">
        <v>6140</v>
      </c>
      <c r="C7" s="333"/>
      <c r="D7" s="1" t="s">
        <v>107</v>
      </c>
      <c r="E7" s="81"/>
      <c r="F7" s="82">
        <f>ROUND(E7*'Average Salaries'!B27,2)</f>
        <v>0</v>
      </c>
      <c r="G7" s="82">
        <f t="shared" si="0"/>
        <v>0</v>
      </c>
      <c r="H7" s="82">
        <f t="shared" si="1"/>
        <v>0</v>
      </c>
      <c r="I7" s="83"/>
      <c r="J7" s="82">
        <f>'Average Salaries'!C27*E7</f>
        <v>0</v>
      </c>
      <c r="K7" s="82">
        <f>E7*1200</f>
        <v>0</v>
      </c>
      <c r="L7" s="82">
        <v>0</v>
      </c>
      <c r="M7" s="82">
        <f t="shared" si="2"/>
        <v>0</v>
      </c>
      <c r="N7" s="84">
        <f t="shared" si="3"/>
        <v>0</v>
      </c>
    </row>
    <row r="8" spans="1:16" s="166" customFormat="1" x14ac:dyDescent="0.35">
      <c r="A8" s="165">
        <v>1</v>
      </c>
      <c r="B8" s="165">
        <v>6130</v>
      </c>
      <c r="C8" s="333"/>
      <c r="D8" s="1" t="s">
        <v>323</v>
      </c>
      <c r="E8" s="81"/>
      <c r="F8" s="82">
        <f>ROUND(E8*'Average Salaries'!B28,2)</f>
        <v>0</v>
      </c>
      <c r="G8" s="82">
        <f t="shared" si="0"/>
        <v>0</v>
      </c>
      <c r="H8" s="83"/>
      <c r="I8" s="82">
        <f>F8*0.075</f>
        <v>0</v>
      </c>
      <c r="J8" s="82">
        <f>'Average Salaries'!C28*E8</f>
        <v>0</v>
      </c>
      <c r="K8" s="82">
        <f>E8*1000</f>
        <v>0</v>
      </c>
      <c r="L8" s="82">
        <v>0</v>
      </c>
      <c r="M8" s="82">
        <f t="shared" si="2"/>
        <v>0</v>
      </c>
      <c r="N8" s="84">
        <f t="shared" si="3"/>
        <v>0</v>
      </c>
    </row>
    <row r="9" spans="1:16" s="166" customFormat="1" x14ac:dyDescent="0.35">
      <c r="A9" s="165">
        <v>1</v>
      </c>
      <c r="B9" s="165">
        <v>6131</v>
      </c>
      <c r="C9" s="333"/>
      <c r="D9" s="1" t="s">
        <v>324</v>
      </c>
      <c r="E9" s="81"/>
      <c r="F9" s="82">
        <f>ROUND(E9*'Average Salaries'!B29,2)</f>
        <v>0</v>
      </c>
      <c r="G9" s="82">
        <f t="shared" si="0"/>
        <v>0</v>
      </c>
      <c r="H9" s="83"/>
      <c r="I9" s="82">
        <f t="shared" ref="I9:I14" si="4">F9*0.075</f>
        <v>0</v>
      </c>
      <c r="J9" s="82">
        <f>'Average Salaries'!C29*E9</f>
        <v>0</v>
      </c>
      <c r="K9" s="82">
        <f>E9*1000</f>
        <v>0</v>
      </c>
      <c r="L9" s="82">
        <v>0</v>
      </c>
      <c r="M9" s="82">
        <f t="shared" si="2"/>
        <v>0</v>
      </c>
      <c r="N9" s="84">
        <f t="shared" si="3"/>
        <v>0</v>
      </c>
    </row>
    <row r="10" spans="1:16" s="166" customFormat="1" x14ac:dyDescent="0.35">
      <c r="A10" s="165">
        <v>1</v>
      </c>
      <c r="B10" s="165">
        <v>6144</v>
      </c>
      <c r="C10" s="333"/>
      <c r="D10" s="1" t="s">
        <v>372</v>
      </c>
      <c r="E10" s="81"/>
      <c r="F10" s="82">
        <f>ROUND(E10*'Average Salaries'!B30,2)</f>
        <v>0</v>
      </c>
      <c r="G10" s="82">
        <f t="shared" si="0"/>
        <v>0</v>
      </c>
      <c r="H10" s="83"/>
      <c r="I10" s="82">
        <f t="shared" si="4"/>
        <v>0</v>
      </c>
      <c r="J10" s="82">
        <f>'Average Salaries'!C30*E10</f>
        <v>0</v>
      </c>
      <c r="K10" s="82">
        <f>E10*1000</f>
        <v>0</v>
      </c>
      <c r="L10" s="82">
        <v>0</v>
      </c>
      <c r="M10" s="82">
        <f t="shared" si="2"/>
        <v>0</v>
      </c>
      <c r="N10" s="84">
        <f t="shared" si="3"/>
        <v>0</v>
      </c>
    </row>
    <row r="11" spans="1:16" s="166" customFormat="1" x14ac:dyDescent="0.35">
      <c r="A11" s="165">
        <v>1</v>
      </c>
      <c r="B11" s="165">
        <v>6170</v>
      </c>
      <c r="C11" s="333"/>
      <c r="D11" s="60" t="s">
        <v>101</v>
      </c>
      <c r="E11" s="81"/>
      <c r="F11" s="82">
        <f>ROUND(E11*'Average Salaries'!B31,2)</f>
        <v>0</v>
      </c>
      <c r="G11" s="82">
        <f t="shared" si="0"/>
        <v>0</v>
      </c>
      <c r="H11" s="83"/>
      <c r="I11" s="82">
        <f t="shared" si="4"/>
        <v>0</v>
      </c>
      <c r="J11" s="82">
        <f>'Average Salaries'!C31*E11</f>
        <v>0</v>
      </c>
      <c r="K11" s="82">
        <f>E11*1200</f>
        <v>0</v>
      </c>
      <c r="L11" s="82">
        <f>E11*500</f>
        <v>0</v>
      </c>
      <c r="M11" s="82">
        <f t="shared" si="2"/>
        <v>0</v>
      </c>
      <c r="N11" s="84">
        <f t="shared" si="3"/>
        <v>0</v>
      </c>
    </row>
    <row r="12" spans="1:16" s="166" customFormat="1" x14ac:dyDescent="0.35">
      <c r="A12" s="165">
        <v>1</v>
      </c>
      <c r="B12" s="165">
        <v>6170</v>
      </c>
      <c r="C12" s="333"/>
      <c r="D12" s="155" t="s">
        <v>293</v>
      </c>
      <c r="E12" s="81"/>
      <c r="F12" s="82">
        <f>ROUND(E12*'Average Salaries'!B32,2)</f>
        <v>0</v>
      </c>
      <c r="G12" s="82">
        <f t="shared" si="0"/>
        <v>0</v>
      </c>
      <c r="H12" s="83"/>
      <c r="I12" s="82">
        <f t="shared" si="4"/>
        <v>0</v>
      </c>
      <c r="J12" s="82">
        <f>'Average Salaries'!C32*E12</f>
        <v>0</v>
      </c>
      <c r="K12" s="82">
        <f>E12*1200</f>
        <v>0</v>
      </c>
      <c r="L12" s="82">
        <f>E12*500</f>
        <v>0</v>
      </c>
      <c r="M12" s="82">
        <f t="shared" si="2"/>
        <v>0</v>
      </c>
      <c r="N12" s="84">
        <f t="shared" si="3"/>
        <v>0</v>
      </c>
      <c r="O12" s="296"/>
    </row>
    <row r="13" spans="1:16" s="166" customFormat="1" x14ac:dyDescent="0.35">
      <c r="A13" s="165">
        <v>1</v>
      </c>
      <c r="B13" s="165">
        <v>6170</v>
      </c>
      <c r="C13" s="333"/>
      <c r="D13" s="60" t="s">
        <v>102</v>
      </c>
      <c r="E13" s="81"/>
      <c r="F13" s="82">
        <f>ROUND(E13*'Average Salaries'!B33,2)</f>
        <v>0</v>
      </c>
      <c r="G13" s="82">
        <f t="shared" si="0"/>
        <v>0</v>
      </c>
      <c r="H13" s="83"/>
      <c r="I13" s="82">
        <f t="shared" si="4"/>
        <v>0</v>
      </c>
      <c r="J13" s="82">
        <f>'Average Salaries'!C33*E13</f>
        <v>0</v>
      </c>
      <c r="K13" s="82">
        <f>E13*1200</f>
        <v>0</v>
      </c>
      <c r="L13" s="82">
        <f>E13*500</f>
        <v>0</v>
      </c>
      <c r="M13" s="82">
        <f t="shared" si="2"/>
        <v>0</v>
      </c>
      <c r="N13" s="84">
        <f t="shared" si="3"/>
        <v>0</v>
      </c>
    </row>
    <row r="14" spans="1:16" s="166" customFormat="1" ht="14" thickBot="1" x14ac:dyDescent="0.4">
      <c r="A14" s="165">
        <v>1</v>
      </c>
      <c r="B14" s="165">
        <v>6170</v>
      </c>
      <c r="C14" s="333"/>
      <c r="D14" s="60" t="s">
        <v>103</v>
      </c>
      <c r="E14" s="81"/>
      <c r="F14" s="82">
        <f>ROUND(E14*'Average Salaries'!B34,2)</f>
        <v>0</v>
      </c>
      <c r="G14" s="82">
        <f t="shared" si="0"/>
        <v>0</v>
      </c>
      <c r="H14" s="83"/>
      <c r="I14" s="82">
        <f t="shared" si="4"/>
        <v>0</v>
      </c>
      <c r="J14" s="82">
        <f>'Average Salaries'!C34*E14</f>
        <v>0</v>
      </c>
      <c r="K14" s="82">
        <f>E14*1200</f>
        <v>0</v>
      </c>
      <c r="L14" s="82">
        <f>E14*500</f>
        <v>0</v>
      </c>
      <c r="M14" s="82">
        <f t="shared" si="2"/>
        <v>0</v>
      </c>
      <c r="N14" s="84">
        <f t="shared" si="3"/>
        <v>0</v>
      </c>
    </row>
    <row r="15" spans="1:16" s="219" customFormat="1" ht="45.75" customHeight="1" x14ac:dyDescent="0.35">
      <c r="A15" s="214"/>
      <c r="B15" s="214"/>
      <c r="C15" s="333"/>
      <c r="D15" s="197" t="s">
        <v>129</v>
      </c>
      <c r="E15" s="217" t="s">
        <v>127</v>
      </c>
      <c r="F15" s="207" t="s">
        <v>112</v>
      </c>
      <c r="G15" s="207" t="s">
        <v>123</v>
      </c>
      <c r="H15" s="207" t="s">
        <v>105</v>
      </c>
      <c r="I15" s="205" t="s">
        <v>336</v>
      </c>
      <c r="J15" s="207" t="s">
        <v>287</v>
      </c>
      <c r="K15" s="207"/>
      <c r="L15" s="207"/>
      <c r="M15" s="207" t="s">
        <v>124</v>
      </c>
      <c r="N15" s="208" t="s">
        <v>125</v>
      </c>
      <c r="O15" s="218"/>
      <c r="P15" s="218"/>
    </row>
    <row r="16" spans="1:16" s="166" customFormat="1" x14ac:dyDescent="0.35">
      <c r="A16" s="165">
        <v>1</v>
      </c>
      <c r="B16" s="165">
        <v>6185</v>
      </c>
      <c r="C16" s="333"/>
      <c r="D16" s="158" t="s">
        <v>315</v>
      </c>
      <c r="E16" s="81"/>
      <c r="F16" s="85"/>
      <c r="G16" s="82">
        <f>E16*F16*25</f>
        <v>0</v>
      </c>
      <c r="H16" s="82">
        <f>G16*0.0765</f>
        <v>0</v>
      </c>
      <c r="I16" s="82">
        <f>G16*0.1284</f>
        <v>0</v>
      </c>
      <c r="J16" s="83"/>
      <c r="K16" s="83"/>
      <c r="L16" s="83"/>
      <c r="M16" s="82">
        <f>SUM(H16:L16)</f>
        <v>0</v>
      </c>
      <c r="N16" s="84">
        <f>G16+M16</f>
        <v>0</v>
      </c>
    </row>
    <row r="17" spans="1:16" s="166" customFormat="1" x14ac:dyDescent="0.35">
      <c r="A17" s="165">
        <v>1</v>
      </c>
      <c r="B17" s="165">
        <v>6185</v>
      </c>
      <c r="C17" s="333"/>
      <c r="D17" s="158" t="s">
        <v>317</v>
      </c>
      <c r="E17" s="81"/>
      <c r="F17" s="85"/>
      <c r="G17" s="82">
        <f>E17*F17*25</f>
        <v>0</v>
      </c>
      <c r="H17" s="82">
        <f t="shared" ref="H17:H24" si="5">G17*0.0765</f>
        <v>0</v>
      </c>
      <c r="I17" s="82">
        <f t="shared" ref="I17:I18" si="6">G17*0.1284</f>
        <v>0</v>
      </c>
      <c r="J17" s="83"/>
      <c r="K17" s="83"/>
      <c r="L17" s="83"/>
      <c r="M17" s="82">
        <f t="shared" ref="M17:M24" si="7">SUM(H17:L17)</f>
        <v>0</v>
      </c>
      <c r="N17" s="84">
        <f t="shared" ref="N17:N24" si="8">G17+M17</f>
        <v>0</v>
      </c>
    </row>
    <row r="18" spans="1:16" s="166" customFormat="1" x14ac:dyDescent="0.35">
      <c r="A18" s="165">
        <v>1</v>
      </c>
      <c r="B18" s="165">
        <v>6185</v>
      </c>
      <c r="C18" s="333"/>
      <c r="D18" s="158" t="s">
        <v>316</v>
      </c>
      <c r="E18" s="81"/>
      <c r="F18" s="85"/>
      <c r="G18" s="82">
        <f>E18*F18*30</f>
        <v>0</v>
      </c>
      <c r="H18" s="82">
        <f t="shared" si="5"/>
        <v>0</v>
      </c>
      <c r="I18" s="82">
        <f t="shared" si="6"/>
        <v>0</v>
      </c>
      <c r="J18" s="83"/>
      <c r="K18" s="83"/>
      <c r="L18" s="83"/>
      <c r="M18" s="82">
        <f t="shared" si="7"/>
        <v>0</v>
      </c>
      <c r="N18" s="84">
        <f t="shared" si="8"/>
        <v>0</v>
      </c>
    </row>
    <row r="19" spans="1:16" s="166" customFormat="1" x14ac:dyDescent="0.35">
      <c r="A19" s="165"/>
      <c r="B19" s="165">
        <v>6184</v>
      </c>
      <c r="C19" s="333"/>
      <c r="D19" s="158" t="s">
        <v>314</v>
      </c>
      <c r="E19" s="81"/>
      <c r="F19" s="85"/>
      <c r="G19" s="82">
        <f>E19*F19*39.6</f>
        <v>0</v>
      </c>
      <c r="H19" s="82">
        <f t="shared" si="5"/>
        <v>0</v>
      </c>
      <c r="I19" s="83"/>
      <c r="J19" s="82">
        <f t="shared" ref="J19:J24" si="9">G19*0.075</f>
        <v>0</v>
      </c>
      <c r="K19" s="83"/>
      <c r="L19" s="83"/>
      <c r="M19" s="82">
        <f t="shared" si="7"/>
        <v>0</v>
      </c>
      <c r="N19" s="84">
        <f t="shared" si="8"/>
        <v>0</v>
      </c>
    </row>
    <row r="20" spans="1:16" s="166" customFormat="1" x14ac:dyDescent="0.35">
      <c r="A20" s="165"/>
      <c r="B20" s="165">
        <v>6184</v>
      </c>
      <c r="C20" s="333"/>
      <c r="D20" s="158" t="s">
        <v>313</v>
      </c>
      <c r="E20" s="81"/>
      <c r="F20" s="85"/>
      <c r="G20" s="82">
        <f>E20*F20*18.88</f>
        <v>0</v>
      </c>
      <c r="H20" s="82">
        <f t="shared" si="5"/>
        <v>0</v>
      </c>
      <c r="I20" s="83"/>
      <c r="J20" s="82">
        <f t="shared" si="9"/>
        <v>0</v>
      </c>
      <c r="K20" s="83"/>
      <c r="L20" s="83"/>
      <c r="M20" s="82">
        <f t="shared" si="7"/>
        <v>0</v>
      </c>
      <c r="N20" s="84">
        <f t="shared" si="8"/>
        <v>0</v>
      </c>
    </row>
    <row r="21" spans="1:16" s="166" customFormat="1" x14ac:dyDescent="0.35">
      <c r="A21" s="165">
        <v>1</v>
      </c>
      <c r="B21" s="165">
        <v>6184</v>
      </c>
      <c r="C21" s="333"/>
      <c r="D21" s="158" t="s">
        <v>216</v>
      </c>
      <c r="E21" s="81"/>
      <c r="F21" s="85"/>
      <c r="G21" s="82">
        <f>E21*F21*22</f>
        <v>0</v>
      </c>
      <c r="H21" s="82">
        <f t="shared" si="5"/>
        <v>0</v>
      </c>
      <c r="I21" s="83"/>
      <c r="J21" s="82">
        <f t="shared" si="9"/>
        <v>0</v>
      </c>
      <c r="K21" s="83"/>
      <c r="L21" s="83"/>
      <c r="M21" s="82">
        <f t="shared" si="7"/>
        <v>0</v>
      </c>
      <c r="N21" s="84">
        <f t="shared" si="8"/>
        <v>0</v>
      </c>
    </row>
    <row r="22" spans="1:16" s="166" customFormat="1" x14ac:dyDescent="0.35">
      <c r="A22" s="165">
        <v>1</v>
      </c>
      <c r="B22" s="165">
        <v>6184</v>
      </c>
      <c r="C22" s="333"/>
      <c r="D22" s="158" t="s">
        <v>217</v>
      </c>
      <c r="E22" s="81"/>
      <c r="F22" s="85"/>
      <c r="G22" s="82">
        <f>E22*F22*26</f>
        <v>0</v>
      </c>
      <c r="H22" s="82">
        <f t="shared" si="5"/>
        <v>0</v>
      </c>
      <c r="I22" s="83"/>
      <c r="J22" s="82">
        <f t="shared" si="9"/>
        <v>0</v>
      </c>
      <c r="K22" s="83"/>
      <c r="L22" s="83"/>
      <c r="M22" s="82">
        <f t="shared" si="7"/>
        <v>0</v>
      </c>
      <c r="N22" s="84">
        <f t="shared" si="8"/>
        <v>0</v>
      </c>
    </row>
    <row r="23" spans="1:16" s="166" customFormat="1" x14ac:dyDescent="0.35">
      <c r="A23" s="165">
        <v>1</v>
      </c>
      <c r="B23" s="165">
        <v>6184</v>
      </c>
      <c r="C23" s="333"/>
      <c r="D23" s="158" t="s">
        <v>288</v>
      </c>
      <c r="E23" s="81"/>
      <c r="F23" s="85"/>
      <c r="G23" s="82">
        <f>E23*F23*9.8</f>
        <v>0</v>
      </c>
      <c r="H23" s="82">
        <f t="shared" si="5"/>
        <v>0</v>
      </c>
      <c r="I23" s="83"/>
      <c r="J23" s="82">
        <f t="shared" si="9"/>
        <v>0</v>
      </c>
      <c r="K23" s="83"/>
      <c r="L23" s="83"/>
      <c r="M23" s="82">
        <f t="shared" si="7"/>
        <v>0</v>
      </c>
      <c r="N23" s="84">
        <f t="shared" si="8"/>
        <v>0</v>
      </c>
    </row>
    <row r="24" spans="1:16" s="166" customFormat="1" x14ac:dyDescent="0.35">
      <c r="A24" s="165">
        <v>1</v>
      </c>
      <c r="B24" s="165">
        <v>6184</v>
      </c>
      <c r="C24" s="333"/>
      <c r="D24" s="158" t="s">
        <v>289</v>
      </c>
      <c r="E24" s="81"/>
      <c r="F24" s="85"/>
      <c r="G24" s="82">
        <f>E24*F24*11.5</f>
        <v>0</v>
      </c>
      <c r="H24" s="82">
        <f t="shared" si="5"/>
        <v>0</v>
      </c>
      <c r="I24" s="83"/>
      <c r="J24" s="82">
        <f t="shared" si="9"/>
        <v>0</v>
      </c>
      <c r="K24" s="83"/>
      <c r="L24" s="83"/>
      <c r="M24" s="82">
        <f t="shared" si="7"/>
        <v>0</v>
      </c>
      <c r="N24" s="84">
        <f t="shared" si="8"/>
        <v>0</v>
      </c>
    </row>
    <row r="25" spans="1:16" s="166" customFormat="1" ht="14" thickBot="1" x14ac:dyDescent="0.4">
      <c r="A25" s="220"/>
      <c r="B25" s="220"/>
      <c r="C25" s="333"/>
      <c r="D25" s="160" t="s">
        <v>196</v>
      </c>
      <c r="E25" s="209"/>
      <c r="F25" s="87" t="s">
        <v>197</v>
      </c>
      <c r="G25" s="209"/>
      <c r="H25" s="209"/>
      <c r="I25" s="209"/>
      <c r="J25" s="209"/>
      <c r="K25" s="209"/>
      <c r="L25" s="209"/>
      <c r="M25" s="82"/>
      <c r="N25" s="84"/>
    </row>
    <row r="26" spans="1:16" s="221" customFormat="1" ht="14" thickBot="1" x14ac:dyDescent="0.4">
      <c r="B26" s="222"/>
      <c r="C26" s="334"/>
      <c r="D26" s="161" t="s">
        <v>218</v>
      </c>
      <c r="E26" s="210"/>
      <c r="F26" s="211" t="s">
        <v>205</v>
      </c>
      <c r="G26" s="195">
        <f>SUM(F2:F14)+SUM(G16:G24)</f>
        <v>0</v>
      </c>
      <c r="H26" s="210"/>
      <c r="I26" s="211" t="s">
        <v>206</v>
      </c>
      <c r="J26" s="195">
        <f>SUM(M2:M14)+SUM(M16:M24)</f>
        <v>0</v>
      </c>
      <c r="K26" s="212"/>
      <c r="L26" s="212"/>
      <c r="M26" s="212"/>
      <c r="N26" s="213"/>
    </row>
    <row r="27" spans="1:16" s="166" customFormat="1" ht="3.75" customHeight="1" thickBot="1" x14ac:dyDescent="0.4">
      <c r="A27" s="220"/>
      <c r="B27" s="220"/>
      <c r="C27" s="198"/>
      <c r="D27" s="163"/>
      <c r="E27" s="223"/>
      <c r="F27" s="223"/>
      <c r="G27" s="223"/>
      <c r="H27" s="223"/>
      <c r="I27" s="223"/>
      <c r="J27" s="223"/>
      <c r="K27" s="223"/>
      <c r="L27" s="223"/>
      <c r="M27" s="117"/>
      <c r="N27" s="117"/>
    </row>
    <row r="28" spans="1:16" s="219" customFormat="1" ht="45.75" customHeight="1" x14ac:dyDescent="0.35">
      <c r="A28" s="214"/>
      <c r="B28" s="214"/>
      <c r="C28" s="341" t="s">
        <v>5</v>
      </c>
      <c r="D28" s="199" t="s">
        <v>128</v>
      </c>
      <c r="E28" s="224" t="s">
        <v>111</v>
      </c>
      <c r="F28" s="205" t="s">
        <v>112</v>
      </c>
      <c r="G28" s="205" t="s">
        <v>123</v>
      </c>
      <c r="H28" s="205"/>
      <c r="I28" s="205"/>
      <c r="J28" s="205"/>
      <c r="K28" s="205"/>
      <c r="L28" s="205"/>
      <c r="M28" s="205"/>
      <c r="N28" s="206" t="s">
        <v>125</v>
      </c>
      <c r="O28" s="218"/>
      <c r="P28" s="218"/>
    </row>
    <row r="29" spans="1:16" s="166" customFormat="1" ht="17.25" customHeight="1" x14ac:dyDescent="0.35">
      <c r="A29" s="165">
        <v>6</v>
      </c>
      <c r="B29" s="165">
        <v>6303</v>
      </c>
      <c r="C29" s="342"/>
      <c r="D29" s="158" t="s">
        <v>199</v>
      </c>
      <c r="E29" s="88"/>
      <c r="F29" s="88"/>
      <c r="G29" s="82">
        <f>E29*F29*254</f>
        <v>0</v>
      </c>
      <c r="H29" s="83"/>
      <c r="I29" s="83"/>
      <c r="J29" s="83"/>
      <c r="K29" s="83"/>
      <c r="L29" s="83"/>
      <c r="M29" s="83"/>
      <c r="N29" s="84">
        <f>G29+M29</f>
        <v>0</v>
      </c>
    </row>
    <row r="30" spans="1:16" s="219" customFormat="1" ht="25.5" customHeight="1" x14ac:dyDescent="0.35">
      <c r="A30" s="214"/>
      <c r="B30" s="214"/>
      <c r="C30" s="342"/>
      <c r="D30" s="197" t="s">
        <v>200</v>
      </c>
      <c r="E30" s="217" t="s">
        <v>201</v>
      </c>
      <c r="F30" s="330" t="s">
        <v>202</v>
      </c>
      <c r="G30" s="330"/>
      <c r="H30" s="330"/>
      <c r="I30" s="330"/>
      <c r="J30" s="330"/>
      <c r="K30" s="330"/>
      <c r="L30" s="330"/>
      <c r="M30" s="330"/>
      <c r="N30" s="331"/>
      <c r="O30" s="218"/>
      <c r="P30" s="218"/>
    </row>
    <row r="31" spans="1:16" x14ac:dyDescent="0.35">
      <c r="A31" s="165">
        <v>6</v>
      </c>
      <c r="B31" s="165">
        <v>6303</v>
      </c>
      <c r="C31" s="342"/>
      <c r="D31" s="80" t="s">
        <v>204</v>
      </c>
      <c r="E31" s="85"/>
      <c r="F31" s="87" t="s">
        <v>133</v>
      </c>
      <c r="G31" s="82"/>
      <c r="H31" s="82"/>
      <c r="I31" s="82"/>
      <c r="J31" s="82"/>
      <c r="K31" s="82"/>
      <c r="L31" s="82"/>
      <c r="M31" s="82"/>
      <c r="N31" s="84"/>
    </row>
    <row r="32" spans="1:16" x14ac:dyDescent="0.35">
      <c r="A32" s="165">
        <v>6</v>
      </c>
      <c r="B32" s="165">
        <v>6303</v>
      </c>
      <c r="C32" s="342"/>
      <c r="D32" s="80" t="s">
        <v>204</v>
      </c>
      <c r="E32" s="85"/>
      <c r="F32" s="179"/>
      <c r="G32" s="82"/>
      <c r="H32" s="82"/>
      <c r="I32" s="82"/>
      <c r="J32" s="82"/>
      <c r="K32" s="82"/>
      <c r="L32" s="82"/>
      <c r="M32" s="82"/>
      <c r="N32" s="84"/>
    </row>
    <row r="33" spans="1:14" x14ac:dyDescent="0.35">
      <c r="A33" s="165">
        <v>6</v>
      </c>
      <c r="B33" s="165">
        <v>6303</v>
      </c>
      <c r="C33" s="342"/>
      <c r="D33" s="80" t="s">
        <v>204</v>
      </c>
      <c r="E33" s="85"/>
      <c r="F33" s="179"/>
      <c r="G33" s="82"/>
      <c r="H33" s="82"/>
      <c r="I33" s="82"/>
      <c r="J33" s="82"/>
      <c r="K33" s="82"/>
      <c r="L33" s="82"/>
      <c r="M33" s="82"/>
      <c r="N33" s="84"/>
    </row>
    <row r="34" spans="1:14" x14ac:dyDescent="0.35">
      <c r="A34" s="165">
        <v>6</v>
      </c>
      <c r="B34" s="165">
        <v>6303</v>
      </c>
      <c r="C34" s="342"/>
      <c r="D34" s="80" t="s">
        <v>320</v>
      </c>
      <c r="E34" s="85"/>
      <c r="F34" s="179"/>
      <c r="G34" s="82"/>
      <c r="H34" s="82"/>
      <c r="I34" s="82"/>
      <c r="J34" s="82"/>
      <c r="K34" s="82"/>
      <c r="L34" s="82"/>
      <c r="M34" s="82"/>
      <c r="N34" s="84"/>
    </row>
    <row r="35" spans="1:14" x14ac:dyDescent="0.35">
      <c r="A35" s="165">
        <v>6</v>
      </c>
      <c r="B35" s="165">
        <v>6304</v>
      </c>
      <c r="C35" s="342"/>
      <c r="D35" s="80" t="s">
        <v>113</v>
      </c>
      <c r="E35" s="85"/>
      <c r="F35" s="179" t="s">
        <v>213</v>
      </c>
      <c r="G35" s="82"/>
      <c r="H35" s="82"/>
      <c r="I35" s="82"/>
      <c r="J35" s="82"/>
      <c r="K35" s="82"/>
      <c r="L35" s="82"/>
      <c r="M35" s="82"/>
      <c r="N35" s="84"/>
    </row>
    <row r="36" spans="1:14" x14ac:dyDescent="0.35">
      <c r="A36" s="165">
        <v>6</v>
      </c>
      <c r="B36" s="165">
        <v>6304</v>
      </c>
      <c r="C36" s="342"/>
      <c r="D36" s="80" t="s">
        <v>113</v>
      </c>
      <c r="E36" s="85"/>
      <c r="F36" s="179" t="s">
        <v>213</v>
      </c>
      <c r="G36" s="82"/>
      <c r="H36" s="82"/>
      <c r="I36" s="82"/>
      <c r="J36" s="82"/>
      <c r="K36" s="82"/>
      <c r="L36" s="82"/>
      <c r="M36" s="82"/>
      <c r="N36" s="84"/>
    </row>
    <row r="37" spans="1:14" x14ac:dyDescent="0.35">
      <c r="A37" s="165">
        <v>6</v>
      </c>
      <c r="B37" s="165">
        <v>6320</v>
      </c>
      <c r="C37" s="342"/>
      <c r="D37" s="158" t="s">
        <v>18</v>
      </c>
      <c r="E37" s="85"/>
      <c r="F37" s="87" t="s">
        <v>130</v>
      </c>
      <c r="G37" s="82"/>
      <c r="H37" s="82"/>
      <c r="I37" s="82"/>
      <c r="J37" s="82"/>
      <c r="K37" s="82"/>
      <c r="L37" s="82"/>
      <c r="M37" s="82"/>
      <c r="N37" s="84"/>
    </row>
    <row r="38" spans="1:14" ht="14" thickBot="1" x14ac:dyDescent="0.4">
      <c r="A38" s="165">
        <v>6</v>
      </c>
      <c r="B38" s="165">
        <v>6329</v>
      </c>
      <c r="C38" s="342"/>
      <c r="D38" s="158" t="s">
        <v>19</v>
      </c>
      <c r="E38" s="85"/>
      <c r="F38" s="87" t="s">
        <v>134</v>
      </c>
      <c r="G38" s="82"/>
      <c r="H38" s="82"/>
      <c r="I38" s="82"/>
      <c r="J38" s="82"/>
      <c r="K38" s="82"/>
      <c r="L38" s="82"/>
      <c r="M38" s="82"/>
      <c r="N38" s="84"/>
    </row>
    <row r="39" spans="1:14" s="166" customFormat="1" ht="14" thickBot="1" x14ac:dyDescent="0.4">
      <c r="B39" s="226"/>
      <c r="C39" s="343"/>
      <c r="D39" s="161" t="s">
        <v>218</v>
      </c>
      <c r="E39" s="193">
        <f>SUM(E31:E38)+N29</f>
        <v>0</v>
      </c>
      <c r="F39" s="180"/>
      <c r="G39" s="181"/>
      <c r="H39" s="182"/>
      <c r="I39" s="180"/>
      <c r="J39" s="181"/>
      <c r="K39" s="181"/>
      <c r="L39" s="181"/>
      <c r="M39" s="181"/>
      <c r="N39" s="183"/>
    </row>
    <row r="40" spans="1:14" s="166" customFormat="1" ht="3.75" customHeight="1" thickBot="1" x14ac:dyDescent="0.4">
      <c r="A40" s="165"/>
      <c r="B40" s="165"/>
      <c r="C40" s="200"/>
      <c r="E40" s="82"/>
      <c r="F40" s="89"/>
      <c r="G40" s="117"/>
      <c r="H40" s="117"/>
      <c r="I40" s="117"/>
      <c r="J40" s="117"/>
      <c r="K40" s="117"/>
      <c r="L40" s="117"/>
      <c r="M40" s="117"/>
      <c r="N40" s="117"/>
    </row>
    <row r="41" spans="1:14" x14ac:dyDescent="0.35">
      <c r="A41" s="165">
        <v>3</v>
      </c>
      <c r="B41" s="165">
        <v>6366</v>
      </c>
      <c r="C41" s="335" t="s">
        <v>2</v>
      </c>
      <c r="D41" s="167" t="s">
        <v>114</v>
      </c>
      <c r="E41" s="90"/>
      <c r="F41" s="184" t="s">
        <v>194</v>
      </c>
      <c r="G41" s="185"/>
      <c r="H41" s="185"/>
      <c r="I41" s="185"/>
      <c r="J41" s="185"/>
      <c r="K41" s="185"/>
      <c r="L41" s="185"/>
      <c r="M41" s="185"/>
      <c r="N41" s="186"/>
    </row>
    <row r="42" spans="1:14" ht="14" thickBot="1" x14ac:dyDescent="0.4">
      <c r="A42" s="165">
        <v>3</v>
      </c>
      <c r="B42" s="165">
        <v>6368</v>
      </c>
      <c r="C42" s="336"/>
      <c r="D42" s="158" t="s">
        <v>115</v>
      </c>
      <c r="E42" s="88"/>
      <c r="F42" s="179" t="s">
        <v>194</v>
      </c>
      <c r="G42" s="82"/>
      <c r="H42" s="82"/>
      <c r="I42" s="82"/>
      <c r="J42" s="82"/>
      <c r="K42" s="82"/>
      <c r="L42" s="82"/>
      <c r="M42" s="82"/>
      <c r="N42" s="84"/>
    </row>
    <row r="43" spans="1:14" s="166" customFormat="1" ht="14" thickBot="1" x14ac:dyDescent="0.4">
      <c r="B43" s="226"/>
      <c r="C43" s="337"/>
      <c r="D43" s="161" t="s">
        <v>218</v>
      </c>
      <c r="E43" s="193">
        <f>SUM(E40:E42)</f>
        <v>0</v>
      </c>
      <c r="F43" s="180"/>
      <c r="G43" s="181"/>
      <c r="H43" s="182"/>
      <c r="I43" s="180"/>
      <c r="J43" s="181"/>
      <c r="K43" s="181"/>
      <c r="L43" s="181"/>
      <c r="M43" s="181"/>
      <c r="N43" s="183"/>
    </row>
    <row r="44" spans="1:14" ht="3.75" customHeight="1" thickBot="1" x14ac:dyDescent="0.4">
      <c r="B44" s="165"/>
      <c r="C44" s="200"/>
      <c r="E44" s="82"/>
      <c r="F44" s="187"/>
      <c r="G44" s="117"/>
      <c r="H44" s="117"/>
      <c r="I44" s="117"/>
      <c r="J44" s="117"/>
      <c r="K44" s="117"/>
      <c r="L44" s="117"/>
      <c r="M44" s="117"/>
      <c r="N44" s="117"/>
    </row>
    <row r="45" spans="1:14" x14ac:dyDescent="0.35">
      <c r="A45" s="165">
        <v>4</v>
      </c>
      <c r="B45" s="165">
        <v>6530</v>
      </c>
      <c r="C45" s="338" t="s">
        <v>3</v>
      </c>
      <c r="D45" s="167" t="s">
        <v>119</v>
      </c>
      <c r="E45" s="90"/>
      <c r="F45" s="184" t="s">
        <v>198</v>
      </c>
      <c r="G45" s="185"/>
      <c r="H45" s="185"/>
      <c r="I45" s="185"/>
      <c r="J45" s="185"/>
      <c r="K45" s="185"/>
      <c r="L45" s="185"/>
      <c r="M45" s="185"/>
      <c r="N45" s="186"/>
    </row>
    <row r="46" spans="1:14" ht="14" thickBot="1" x14ac:dyDescent="0.4">
      <c r="A46" s="165">
        <v>4</v>
      </c>
      <c r="B46" s="165">
        <v>6555</v>
      </c>
      <c r="C46" s="339"/>
      <c r="D46" s="158" t="s">
        <v>120</v>
      </c>
      <c r="E46" s="85"/>
      <c r="F46" s="179" t="s">
        <v>321</v>
      </c>
      <c r="G46" s="82"/>
      <c r="H46" s="82"/>
      <c r="I46" s="82"/>
      <c r="J46" s="82"/>
      <c r="K46" s="82"/>
      <c r="L46" s="82"/>
      <c r="M46" s="82"/>
      <c r="N46" s="84"/>
    </row>
    <row r="47" spans="1:14" s="166" customFormat="1" ht="14" thickBot="1" x14ac:dyDescent="0.4">
      <c r="B47" s="226"/>
      <c r="C47" s="340"/>
      <c r="D47" s="161" t="s">
        <v>218</v>
      </c>
      <c r="E47" s="193">
        <f>SUM(E44:E46)</f>
        <v>0</v>
      </c>
      <c r="F47" s="180"/>
      <c r="G47" s="181"/>
      <c r="H47" s="182"/>
      <c r="I47" s="180"/>
      <c r="J47" s="181"/>
      <c r="K47" s="181"/>
      <c r="L47" s="181"/>
      <c r="M47" s="181"/>
      <c r="N47" s="183"/>
    </row>
    <row r="48" spans="1:14" ht="3.75" customHeight="1" thickBot="1" x14ac:dyDescent="0.4">
      <c r="B48" s="165"/>
      <c r="C48" s="200"/>
      <c r="E48" s="82"/>
      <c r="F48" s="187"/>
      <c r="G48" s="117"/>
      <c r="H48" s="117"/>
      <c r="I48" s="117"/>
      <c r="J48" s="117"/>
      <c r="K48" s="117"/>
      <c r="L48" s="117"/>
      <c r="M48" s="117"/>
      <c r="N48" s="117"/>
    </row>
    <row r="49" spans="1:14" x14ac:dyDescent="0.35">
      <c r="A49" s="165">
        <v>5</v>
      </c>
      <c r="B49" s="165">
        <v>6401</v>
      </c>
      <c r="C49" s="327" t="s">
        <v>4</v>
      </c>
      <c r="D49" s="167" t="s">
        <v>116</v>
      </c>
      <c r="E49" s="90"/>
      <c r="F49" s="188"/>
      <c r="G49" s="185"/>
      <c r="H49" s="185"/>
      <c r="I49" s="185"/>
      <c r="J49" s="185"/>
      <c r="K49" s="185"/>
      <c r="L49" s="185"/>
      <c r="M49" s="185"/>
      <c r="N49" s="186"/>
    </row>
    <row r="50" spans="1:14" x14ac:dyDescent="0.35">
      <c r="A50" s="165">
        <v>5</v>
      </c>
      <c r="B50" s="165">
        <v>6402</v>
      </c>
      <c r="C50" s="328"/>
      <c r="D50" s="158" t="s">
        <v>99</v>
      </c>
      <c r="E50" s="85"/>
      <c r="F50" s="87" t="s">
        <v>195</v>
      </c>
      <c r="G50" s="82"/>
      <c r="H50" s="82"/>
      <c r="I50" s="82"/>
      <c r="J50" s="82"/>
      <c r="K50" s="82"/>
      <c r="L50" s="82"/>
      <c r="M50" s="82"/>
      <c r="N50" s="84"/>
    </row>
    <row r="51" spans="1:14" x14ac:dyDescent="0.35">
      <c r="A51" s="165">
        <v>5</v>
      </c>
      <c r="B51" s="165">
        <v>6430</v>
      </c>
      <c r="C51" s="328"/>
      <c r="D51" s="158" t="s">
        <v>117</v>
      </c>
      <c r="E51" s="85"/>
      <c r="F51" s="179"/>
      <c r="G51" s="82"/>
      <c r="H51" s="82"/>
      <c r="I51" s="82"/>
      <c r="J51" s="82"/>
      <c r="K51" s="82"/>
      <c r="L51" s="82"/>
      <c r="M51" s="82"/>
      <c r="N51" s="84"/>
    </row>
    <row r="52" spans="1:14" x14ac:dyDescent="0.35">
      <c r="A52" s="165">
        <v>5</v>
      </c>
      <c r="B52" s="165">
        <v>6432</v>
      </c>
      <c r="C52" s="328"/>
      <c r="D52" s="158" t="s">
        <v>100</v>
      </c>
      <c r="E52" s="85"/>
      <c r="F52" s="179"/>
      <c r="G52" s="82"/>
      <c r="H52" s="82"/>
      <c r="I52" s="82"/>
      <c r="J52" s="82"/>
      <c r="K52" s="82"/>
      <c r="L52" s="82"/>
      <c r="M52" s="82"/>
      <c r="N52" s="84"/>
    </row>
    <row r="53" spans="1:14" x14ac:dyDescent="0.35">
      <c r="A53" s="165">
        <v>5</v>
      </c>
      <c r="B53" s="165">
        <v>6460</v>
      </c>
      <c r="C53" s="328"/>
      <c r="D53" s="158" t="s">
        <v>21</v>
      </c>
      <c r="E53" s="85"/>
      <c r="F53" s="179" t="s">
        <v>198</v>
      </c>
      <c r="G53" s="82"/>
      <c r="H53" s="82"/>
      <c r="I53" s="82"/>
      <c r="J53" s="82"/>
      <c r="K53" s="82"/>
      <c r="L53" s="82"/>
      <c r="M53" s="82"/>
      <c r="N53" s="84"/>
    </row>
    <row r="54" spans="1:14" x14ac:dyDescent="0.35">
      <c r="A54" s="165">
        <v>5</v>
      </c>
      <c r="B54" s="165">
        <v>6470</v>
      </c>
      <c r="C54" s="328"/>
      <c r="D54" s="158" t="s">
        <v>334</v>
      </c>
      <c r="E54" s="85"/>
      <c r="F54" s="179"/>
      <c r="G54" s="82"/>
      <c r="H54" s="82"/>
      <c r="I54" s="82"/>
      <c r="J54" s="82"/>
      <c r="K54" s="82"/>
      <c r="L54" s="82"/>
      <c r="M54" s="82"/>
      <c r="N54" s="84"/>
    </row>
    <row r="55" spans="1:14" ht="14" thickBot="1" x14ac:dyDescent="0.4">
      <c r="A55" s="165">
        <v>5</v>
      </c>
      <c r="B55" s="165">
        <v>6461</v>
      </c>
      <c r="C55" s="328"/>
      <c r="D55" s="158" t="s">
        <v>22</v>
      </c>
      <c r="E55" s="85"/>
      <c r="F55" s="179" t="s">
        <v>198</v>
      </c>
      <c r="G55" s="82"/>
      <c r="H55" s="82"/>
      <c r="I55" s="82"/>
      <c r="J55" s="82"/>
      <c r="K55" s="82"/>
      <c r="L55" s="82"/>
      <c r="M55" s="82"/>
      <c r="N55" s="84"/>
    </row>
    <row r="56" spans="1:14" s="166" customFormat="1" ht="14" thickBot="1" x14ac:dyDescent="0.4">
      <c r="B56" s="226"/>
      <c r="C56" s="329"/>
      <c r="D56" s="161" t="s">
        <v>218</v>
      </c>
      <c r="E56" s="193">
        <f>SUM(E48:E55)</f>
        <v>0</v>
      </c>
      <c r="F56" s="180"/>
      <c r="G56" s="181"/>
      <c r="H56" s="182"/>
      <c r="I56" s="180"/>
      <c r="J56" s="181"/>
      <c r="K56" s="181"/>
      <c r="L56" s="181"/>
      <c r="M56" s="181"/>
      <c r="N56" s="183"/>
    </row>
    <row r="57" spans="1:14" ht="3.75" customHeight="1" thickBot="1" x14ac:dyDescent="0.4">
      <c r="B57" s="165"/>
      <c r="C57" s="201"/>
      <c r="E57" s="82"/>
      <c r="F57" s="187"/>
      <c r="G57" s="117"/>
      <c r="H57" s="117"/>
      <c r="I57" s="117"/>
      <c r="J57" s="117"/>
      <c r="K57" s="117"/>
      <c r="L57" s="117"/>
      <c r="M57" s="117"/>
      <c r="N57" s="117"/>
    </row>
    <row r="58" spans="1:14" x14ac:dyDescent="0.35">
      <c r="A58" s="165">
        <v>8</v>
      </c>
      <c r="B58" s="165">
        <v>6360</v>
      </c>
      <c r="C58" s="327" t="s">
        <v>7</v>
      </c>
      <c r="D58" s="167" t="s">
        <v>20</v>
      </c>
      <c r="E58" s="90"/>
      <c r="F58" s="184" t="s">
        <v>203</v>
      </c>
      <c r="G58" s="185"/>
      <c r="H58" s="185"/>
      <c r="I58" s="185"/>
      <c r="J58" s="185"/>
      <c r="K58" s="185"/>
      <c r="L58" s="185"/>
      <c r="M58" s="185"/>
      <c r="N58" s="186"/>
    </row>
    <row r="59" spans="1:14" x14ac:dyDescent="0.35">
      <c r="A59" s="165">
        <v>8</v>
      </c>
      <c r="B59" s="165">
        <v>6369</v>
      </c>
      <c r="C59" s="328"/>
      <c r="D59" s="158" t="s">
        <v>132</v>
      </c>
      <c r="E59" s="85"/>
      <c r="F59" s="179"/>
      <c r="G59" s="82"/>
      <c r="H59" s="82"/>
      <c r="I59" s="82"/>
      <c r="J59" s="82"/>
      <c r="K59" s="82"/>
      <c r="L59" s="82"/>
      <c r="M59" s="82"/>
      <c r="N59" s="84"/>
    </row>
    <row r="60" spans="1:14" x14ac:dyDescent="0.35">
      <c r="A60" s="165">
        <v>8</v>
      </c>
      <c r="B60" s="165">
        <v>6490</v>
      </c>
      <c r="C60" s="328"/>
      <c r="D60" s="158" t="s">
        <v>118</v>
      </c>
      <c r="E60" s="85"/>
      <c r="F60" s="87" t="s">
        <v>131</v>
      </c>
      <c r="G60" s="82"/>
      <c r="H60" s="82"/>
      <c r="I60" s="82"/>
      <c r="J60" s="82"/>
      <c r="K60" s="82"/>
      <c r="L60" s="82"/>
      <c r="M60" s="82"/>
      <c r="N60" s="84"/>
    </row>
    <row r="61" spans="1:14" ht="14" thickBot="1" x14ac:dyDescent="0.4">
      <c r="A61" s="165">
        <v>8</v>
      </c>
      <c r="B61" s="165">
        <v>6820</v>
      </c>
      <c r="C61" s="328"/>
      <c r="D61" s="158" t="s">
        <v>23</v>
      </c>
      <c r="E61" s="85"/>
      <c r="F61" s="179" t="s">
        <v>198</v>
      </c>
      <c r="G61" s="82"/>
      <c r="H61" s="82"/>
      <c r="I61" s="82"/>
      <c r="J61" s="82"/>
      <c r="K61" s="82"/>
      <c r="L61" s="82"/>
      <c r="M61" s="82"/>
      <c r="N61" s="84"/>
    </row>
    <row r="62" spans="1:14" s="166" customFormat="1" ht="14" thickBot="1" x14ac:dyDescent="0.4">
      <c r="B62" s="226"/>
      <c r="C62" s="329"/>
      <c r="D62" s="161" t="s">
        <v>218</v>
      </c>
      <c r="E62" s="193">
        <f>SUM(E57:E61)</f>
        <v>0</v>
      </c>
      <c r="F62" s="180"/>
      <c r="G62" s="181"/>
      <c r="H62" s="182"/>
      <c r="I62" s="180"/>
      <c r="J62" s="181"/>
      <c r="K62" s="181"/>
      <c r="L62" s="181"/>
      <c r="M62" s="181"/>
      <c r="N62" s="183"/>
    </row>
    <row r="63" spans="1:14" ht="3.75" customHeight="1" thickBot="1" x14ac:dyDescent="0.4">
      <c r="B63" s="165"/>
      <c r="C63" s="200"/>
      <c r="E63" s="82"/>
      <c r="F63" s="187"/>
      <c r="G63" s="117"/>
      <c r="H63" s="117"/>
      <c r="I63" s="117"/>
      <c r="J63" s="117"/>
      <c r="K63" s="117"/>
      <c r="L63" s="117"/>
      <c r="M63" s="117"/>
      <c r="N63" s="117"/>
    </row>
    <row r="64" spans="1:14" s="166" customFormat="1" ht="14" thickBot="1" x14ac:dyDescent="0.4">
      <c r="B64" s="226"/>
      <c r="C64" s="202"/>
      <c r="D64" s="170" t="s">
        <v>219</v>
      </c>
      <c r="E64" s="193">
        <f>SUM(G26+J26+E39+E43+E47+E56+E62)</f>
        <v>0</v>
      </c>
      <c r="F64" s="189"/>
      <c r="G64" s="190"/>
      <c r="H64" s="191"/>
      <c r="I64" s="189"/>
      <c r="J64" s="190"/>
      <c r="K64" s="190"/>
      <c r="L64" s="190"/>
      <c r="M64" s="190"/>
      <c r="N64" s="192"/>
    </row>
    <row r="65" spans="1:14" ht="14" thickBot="1" x14ac:dyDescent="0.4">
      <c r="A65" s="165">
        <v>10</v>
      </c>
      <c r="B65" s="165">
        <v>6895</v>
      </c>
      <c r="C65" s="171"/>
      <c r="D65" s="158" t="s">
        <v>376</v>
      </c>
      <c r="E65" s="194">
        <f>(E64-E35-E36)*0.156</f>
        <v>0</v>
      </c>
      <c r="F65" s="179" t="s">
        <v>220</v>
      </c>
      <c r="G65" s="82"/>
      <c r="H65" s="82"/>
      <c r="I65" s="82"/>
      <c r="J65" s="82"/>
      <c r="K65" s="82"/>
      <c r="L65" s="82"/>
      <c r="M65" s="82"/>
      <c r="N65" s="84"/>
    </row>
    <row r="66" spans="1:14" ht="14" thickBot="1" x14ac:dyDescent="0.4">
      <c r="A66" s="165">
        <v>10</v>
      </c>
      <c r="B66" s="165">
        <v>6895</v>
      </c>
      <c r="C66" s="171"/>
      <c r="D66" s="158" t="s">
        <v>377</v>
      </c>
      <c r="E66" s="194">
        <f>(E64-E36-E37)*0.059</f>
        <v>0</v>
      </c>
      <c r="F66" s="179" t="s">
        <v>220</v>
      </c>
      <c r="G66" s="82"/>
      <c r="H66" s="82"/>
      <c r="I66" s="82"/>
      <c r="J66" s="82"/>
      <c r="K66" s="82"/>
      <c r="L66" s="82"/>
      <c r="M66" s="82"/>
      <c r="N66" s="84"/>
    </row>
    <row r="67" spans="1:14" s="166" customFormat="1" ht="14" thickBot="1" x14ac:dyDescent="0.4">
      <c r="B67" s="226"/>
      <c r="C67" s="203"/>
      <c r="D67" s="161" t="s">
        <v>10</v>
      </c>
      <c r="E67" s="193">
        <f>SUM(E64:E66)</f>
        <v>0</v>
      </c>
      <c r="F67" s="180"/>
      <c r="G67" s="181"/>
      <c r="H67" s="182"/>
      <c r="I67" s="180"/>
      <c r="J67" s="181"/>
      <c r="K67" s="181"/>
      <c r="L67" s="181"/>
      <c r="M67" s="181"/>
      <c r="N67" s="183"/>
    </row>
  </sheetData>
  <mergeCells count="7">
    <mergeCell ref="C58:C62"/>
    <mergeCell ref="F30:N30"/>
    <mergeCell ref="C1:C26"/>
    <mergeCell ref="C41:C43"/>
    <mergeCell ref="C45:C47"/>
    <mergeCell ref="C49:C56"/>
    <mergeCell ref="C28:C39"/>
  </mergeCells>
  <conditionalFormatting sqref="E31:E38">
    <cfRule type="cellIs" dxfId="20" priority="2" stopIfTrue="1" operator="greaterThan">
      <formula>25000</formula>
    </cfRule>
  </conditionalFormatting>
  <hyperlinks>
    <hyperlink ref="F31" r:id="rId1" xr:uid="{00000000-0004-0000-0100-000000000000}"/>
    <hyperlink ref="F37" r:id="rId2" xr:uid="{00000000-0004-0000-0100-000001000000}"/>
    <hyperlink ref="F38" r:id="rId3" xr:uid="{00000000-0004-0000-0100-000002000000}"/>
    <hyperlink ref="F50" r:id="rId4" xr:uid="{00000000-0004-0000-0100-000003000000}"/>
    <hyperlink ref="F60" r:id="rId5" xr:uid="{00000000-0004-0000-0100-000004000000}"/>
    <hyperlink ref="F25" r:id="rId6" xr:uid="{00000000-0004-0000-0100-000005000000}"/>
  </hyperlinks>
  <pageMargins left="0.5" right="0.25" top="0.75" bottom="0.75" header="0.5" footer="0.5"/>
  <pageSetup scale="98" fitToHeight="0" orientation="landscape" r:id="rId7"/>
  <headerFooter alignWithMargins="0">
    <oddFooter>&amp;L&amp;P of &amp;N&amp;C&amp;A&amp;R&amp;D &amp;T</oddFooter>
  </headerFooter>
  <rowBreaks count="1" manualBreakCount="1">
    <brk id="26" max="11" man="1"/>
  </rowBreaks>
  <ignoredErrors>
    <ignoredError sqref="K3:L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60651"/>
    <pageSetUpPr fitToPage="1"/>
  </sheetPr>
  <dimension ref="A1:P67"/>
  <sheetViews>
    <sheetView showGridLines="0" topLeftCell="C1" zoomScaleNormal="100" workbookViewId="0">
      <selection activeCell="E2" sqref="E2"/>
    </sheetView>
  </sheetViews>
  <sheetFormatPr defaultColWidth="9.1796875" defaultRowHeight="13.5" x14ac:dyDescent="0.35"/>
  <cols>
    <col min="1" max="1" width="8.453125" style="165" hidden="1" customWidth="1"/>
    <col min="2" max="2" width="7" style="166" hidden="1" customWidth="1"/>
    <col min="3" max="3" width="7.26953125" style="244" customWidth="1"/>
    <col min="4" max="4" width="55.6328125" style="166" bestFit="1" customWidth="1"/>
    <col min="5" max="14" width="9.81640625" style="227" customWidth="1"/>
    <col min="15" max="16" width="9.1796875" style="166"/>
    <col min="17" max="16384" width="9.1796875" style="225"/>
  </cols>
  <sheetData>
    <row r="1" spans="1:16" s="216" customFormat="1" ht="45.75" customHeight="1" x14ac:dyDescent="0.35">
      <c r="A1" s="214" t="s">
        <v>121</v>
      </c>
      <c r="B1" s="214" t="s">
        <v>122</v>
      </c>
      <c r="C1" s="349" t="s">
        <v>215</v>
      </c>
      <c r="D1" s="229" t="s">
        <v>214</v>
      </c>
      <c r="E1" s="230" t="s">
        <v>24</v>
      </c>
      <c r="F1" s="230" t="s">
        <v>0</v>
      </c>
      <c r="G1" s="230" t="s">
        <v>105</v>
      </c>
      <c r="H1" s="230" t="s">
        <v>337</v>
      </c>
      <c r="I1" s="230" t="s">
        <v>287</v>
      </c>
      <c r="J1" s="230" t="s">
        <v>126</v>
      </c>
      <c r="K1" s="230" t="s">
        <v>326</v>
      </c>
      <c r="L1" s="230" t="s">
        <v>327</v>
      </c>
      <c r="M1" s="230" t="s">
        <v>124</v>
      </c>
      <c r="N1" s="231" t="s">
        <v>125</v>
      </c>
      <c r="O1" s="215"/>
      <c r="P1" s="215"/>
    </row>
    <row r="2" spans="1:16" s="166" customFormat="1" x14ac:dyDescent="0.35">
      <c r="A2" s="165">
        <v>1</v>
      </c>
      <c r="B2" s="165">
        <v>6110</v>
      </c>
      <c r="C2" s="350"/>
      <c r="D2" s="1" t="s">
        <v>106</v>
      </c>
      <c r="E2" s="81"/>
      <c r="F2" s="82">
        <f>ROUND(E2*'Average Salaries'!B42,2)</f>
        <v>0</v>
      </c>
      <c r="G2" s="82">
        <f>0.0765*F2</f>
        <v>0</v>
      </c>
      <c r="H2" s="82">
        <f>F2*0.1304</f>
        <v>0</v>
      </c>
      <c r="I2" s="83"/>
      <c r="J2" s="82">
        <f>'Average Salaries'!C42*E2</f>
        <v>0</v>
      </c>
      <c r="K2" s="82">
        <f>E2*1700</f>
        <v>0</v>
      </c>
      <c r="L2" s="82">
        <f>E2*2750</f>
        <v>0</v>
      </c>
      <c r="M2" s="82">
        <f>SUM(G2:L2)</f>
        <v>0</v>
      </c>
      <c r="N2" s="84">
        <f>F2+M2</f>
        <v>0</v>
      </c>
    </row>
    <row r="3" spans="1:16" s="166" customFormat="1" x14ac:dyDescent="0.35">
      <c r="A3" s="165">
        <v>1</v>
      </c>
      <c r="B3" s="165">
        <v>6110</v>
      </c>
      <c r="C3" s="350"/>
      <c r="D3" s="2" t="s">
        <v>104</v>
      </c>
      <c r="E3" s="81"/>
      <c r="F3" s="82">
        <f>ROUND(E3*'Average Salaries'!B43,2)</f>
        <v>0</v>
      </c>
      <c r="G3" s="82">
        <f t="shared" ref="G3:G14" si="0">0.0765*F3</f>
        <v>0</v>
      </c>
      <c r="H3" s="82">
        <f t="shared" ref="H3:H7" si="1">F3*0.1304</f>
        <v>0</v>
      </c>
      <c r="I3" s="83"/>
      <c r="J3" s="82">
        <f>'Average Salaries'!C43*E3</f>
        <v>0</v>
      </c>
      <c r="K3" s="82">
        <f>E3*1500</f>
        <v>0</v>
      </c>
      <c r="L3" s="82">
        <f>E3*500</f>
        <v>0</v>
      </c>
      <c r="M3" s="82">
        <f t="shared" ref="M3:M14" si="2">SUM(G3:L3)</f>
        <v>0</v>
      </c>
      <c r="N3" s="84">
        <f t="shared" ref="N3:N14" si="3">F3+M3</f>
        <v>0</v>
      </c>
    </row>
    <row r="4" spans="1:16" s="166" customFormat="1" x14ac:dyDescent="0.35">
      <c r="A4" s="165">
        <v>1</v>
      </c>
      <c r="B4" s="165">
        <v>6110</v>
      </c>
      <c r="C4" s="350"/>
      <c r="D4" s="1" t="s">
        <v>332</v>
      </c>
      <c r="E4" s="81"/>
      <c r="F4" s="82">
        <f>ROUND(E4*'Average Salaries'!B44,2)</f>
        <v>0</v>
      </c>
      <c r="G4" s="82">
        <f t="shared" si="0"/>
        <v>0</v>
      </c>
      <c r="H4" s="82">
        <f t="shared" si="1"/>
        <v>0</v>
      </c>
      <c r="I4" s="83"/>
      <c r="J4" s="82">
        <f>'Average Salaries'!C44*E4</f>
        <v>0</v>
      </c>
      <c r="K4" s="82">
        <f>E4*1700</f>
        <v>0</v>
      </c>
      <c r="L4" s="82">
        <f>E4*2750</f>
        <v>0</v>
      </c>
      <c r="M4" s="82">
        <f t="shared" si="2"/>
        <v>0</v>
      </c>
      <c r="N4" s="84">
        <f t="shared" si="3"/>
        <v>0</v>
      </c>
    </row>
    <row r="5" spans="1:16" s="166" customFormat="1" x14ac:dyDescent="0.35">
      <c r="A5" s="165">
        <v>1</v>
      </c>
      <c r="B5" s="165">
        <v>6143</v>
      </c>
      <c r="C5" s="350"/>
      <c r="D5" s="1" t="s">
        <v>330</v>
      </c>
      <c r="E5" s="81"/>
      <c r="F5" s="82">
        <f>ROUND(E5*'Average Salaries'!B45,2)</f>
        <v>0</v>
      </c>
      <c r="G5" s="82">
        <f t="shared" si="0"/>
        <v>0</v>
      </c>
      <c r="H5" s="82">
        <f t="shared" si="1"/>
        <v>0</v>
      </c>
      <c r="I5" s="83"/>
      <c r="J5" s="82">
        <f>'Average Salaries'!C45*E5</f>
        <v>0</v>
      </c>
      <c r="K5" s="82">
        <f>E5*1700</f>
        <v>0</v>
      </c>
      <c r="L5" s="82">
        <f>E5*2750</f>
        <v>0</v>
      </c>
      <c r="M5" s="82">
        <f t="shared" si="2"/>
        <v>0</v>
      </c>
      <c r="N5" s="84">
        <f t="shared" si="3"/>
        <v>0</v>
      </c>
    </row>
    <row r="6" spans="1:16" s="166" customFormat="1" x14ac:dyDescent="0.35">
      <c r="A6" s="165">
        <v>1</v>
      </c>
      <c r="B6" s="165">
        <v>6143</v>
      </c>
      <c r="C6" s="350"/>
      <c r="D6" s="1" t="s">
        <v>331</v>
      </c>
      <c r="E6" s="81"/>
      <c r="F6" s="82">
        <f>ROUND(E6*'Average Salaries'!B46,2)</f>
        <v>0</v>
      </c>
      <c r="G6" s="82">
        <f t="shared" si="0"/>
        <v>0</v>
      </c>
      <c r="H6" s="82">
        <f t="shared" si="1"/>
        <v>0</v>
      </c>
      <c r="I6" s="83"/>
      <c r="J6" s="82">
        <f>'Average Salaries'!C46*E6</f>
        <v>0</v>
      </c>
      <c r="K6" s="82">
        <f>E6*1200</f>
        <v>0</v>
      </c>
      <c r="L6" s="82">
        <v>0</v>
      </c>
      <c r="M6" s="82">
        <f t="shared" si="2"/>
        <v>0</v>
      </c>
      <c r="N6" s="84">
        <f t="shared" si="3"/>
        <v>0</v>
      </c>
    </row>
    <row r="7" spans="1:16" s="166" customFormat="1" x14ac:dyDescent="0.35">
      <c r="A7" s="165">
        <v>1</v>
      </c>
      <c r="B7" s="165">
        <v>6140</v>
      </c>
      <c r="C7" s="350"/>
      <c r="D7" s="1" t="s">
        <v>107</v>
      </c>
      <c r="E7" s="81"/>
      <c r="F7" s="82">
        <f>ROUND(E7*'Average Salaries'!B47,2)</f>
        <v>0</v>
      </c>
      <c r="G7" s="82">
        <f t="shared" si="0"/>
        <v>0</v>
      </c>
      <c r="H7" s="82">
        <f t="shared" si="1"/>
        <v>0</v>
      </c>
      <c r="I7" s="83"/>
      <c r="J7" s="82">
        <f>'Average Salaries'!C47*E7</f>
        <v>0</v>
      </c>
      <c r="K7" s="82">
        <f>E7*1200</f>
        <v>0</v>
      </c>
      <c r="L7" s="82">
        <v>0</v>
      </c>
      <c r="M7" s="82">
        <f t="shared" si="2"/>
        <v>0</v>
      </c>
      <c r="N7" s="84">
        <f t="shared" si="3"/>
        <v>0</v>
      </c>
    </row>
    <row r="8" spans="1:16" s="166" customFormat="1" x14ac:dyDescent="0.35">
      <c r="A8" s="165">
        <v>1</v>
      </c>
      <c r="B8" s="165">
        <v>6130</v>
      </c>
      <c r="C8" s="350"/>
      <c r="D8" s="1" t="s">
        <v>323</v>
      </c>
      <c r="E8" s="81"/>
      <c r="F8" s="82">
        <f>ROUND(E8*'Average Salaries'!B48,2)</f>
        <v>0</v>
      </c>
      <c r="G8" s="82">
        <f t="shared" si="0"/>
        <v>0</v>
      </c>
      <c r="H8" s="83"/>
      <c r="I8" s="82">
        <f>F8*0.075</f>
        <v>0</v>
      </c>
      <c r="J8" s="82">
        <f>'Average Salaries'!C48*E8</f>
        <v>0</v>
      </c>
      <c r="K8" s="82">
        <f>E8*1000</f>
        <v>0</v>
      </c>
      <c r="L8" s="82">
        <v>0</v>
      </c>
      <c r="M8" s="82">
        <f t="shared" si="2"/>
        <v>0</v>
      </c>
      <c r="N8" s="84">
        <f t="shared" si="3"/>
        <v>0</v>
      </c>
    </row>
    <row r="9" spans="1:16" s="166" customFormat="1" x14ac:dyDescent="0.35">
      <c r="A9" s="165">
        <v>1</v>
      </c>
      <c r="B9" s="165">
        <v>6131</v>
      </c>
      <c r="C9" s="350"/>
      <c r="D9" s="1" t="s">
        <v>324</v>
      </c>
      <c r="E9" s="81"/>
      <c r="F9" s="82">
        <f>ROUND(E9*'Average Salaries'!B49,2)</f>
        <v>0</v>
      </c>
      <c r="G9" s="82">
        <f t="shared" si="0"/>
        <v>0</v>
      </c>
      <c r="H9" s="83"/>
      <c r="I9" s="82">
        <f t="shared" ref="I9:I14" si="4">F9*0.075</f>
        <v>0</v>
      </c>
      <c r="J9" s="82">
        <f>'Average Salaries'!C49*E9</f>
        <v>0</v>
      </c>
      <c r="K9" s="82">
        <f>E9*1000</f>
        <v>0</v>
      </c>
      <c r="L9" s="82">
        <v>0</v>
      </c>
      <c r="M9" s="82">
        <f t="shared" si="2"/>
        <v>0</v>
      </c>
      <c r="N9" s="84">
        <f t="shared" si="3"/>
        <v>0</v>
      </c>
    </row>
    <row r="10" spans="1:16" s="166" customFormat="1" x14ac:dyDescent="0.35">
      <c r="A10" s="165">
        <v>1</v>
      </c>
      <c r="B10" s="165">
        <v>6144</v>
      </c>
      <c r="C10" s="350"/>
      <c r="D10" s="1" t="s">
        <v>372</v>
      </c>
      <c r="E10" s="81"/>
      <c r="F10" s="82">
        <f>ROUND(E10*'Average Salaries'!B50,2)</f>
        <v>0</v>
      </c>
      <c r="G10" s="82">
        <f t="shared" si="0"/>
        <v>0</v>
      </c>
      <c r="H10" s="83"/>
      <c r="I10" s="82">
        <f t="shared" si="4"/>
        <v>0</v>
      </c>
      <c r="J10" s="82">
        <f>'Average Salaries'!C50*E10</f>
        <v>0</v>
      </c>
      <c r="K10" s="82">
        <f>E10*1000</f>
        <v>0</v>
      </c>
      <c r="L10" s="82">
        <v>0</v>
      </c>
      <c r="M10" s="82">
        <f t="shared" si="2"/>
        <v>0</v>
      </c>
      <c r="N10" s="84">
        <f t="shared" si="3"/>
        <v>0</v>
      </c>
    </row>
    <row r="11" spans="1:16" s="166" customFormat="1" x14ac:dyDescent="0.35">
      <c r="A11" s="165">
        <v>1</v>
      </c>
      <c r="B11" s="165">
        <v>6170</v>
      </c>
      <c r="C11" s="350"/>
      <c r="D11" s="60" t="s">
        <v>101</v>
      </c>
      <c r="E11" s="81"/>
      <c r="F11" s="82">
        <f>ROUND(E11*'Average Salaries'!B51,2)</f>
        <v>0</v>
      </c>
      <c r="G11" s="82">
        <f t="shared" si="0"/>
        <v>0</v>
      </c>
      <c r="H11" s="83"/>
      <c r="I11" s="82">
        <f t="shared" si="4"/>
        <v>0</v>
      </c>
      <c r="J11" s="82">
        <f>'Average Salaries'!C51*E11</f>
        <v>0</v>
      </c>
      <c r="K11" s="82">
        <f>E11*1200</f>
        <v>0</v>
      </c>
      <c r="L11" s="82">
        <f>E11*500</f>
        <v>0</v>
      </c>
      <c r="M11" s="82">
        <f t="shared" si="2"/>
        <v>0</v>
      </c>
      <c r="N11" s="84">
        <f t="shared" si="3"/>
        <v>0</v>
      </c>
    </row>
    <row r="12" spans="1:16" s="166" customFormat="1" x14ac:dyDescent="0.35">
      <c r="A12" s="165">
        <v>1</v>
      </c>
      <c r="B12" s="165">
        <v>6170</v>
      </c>
      <c r="C12" s="350"/>
      <c r="D12" s="155" t="s">
        <v>293</v>
      </c>
      <c r="E12" s="81"/>
      <c r="F12" s="82">
        <f>ROUND(E12*'Average Salaries'!B52,2)</f>
        <v>0</v>
      </c>
      <c r="G12" s="82">
        <f t="shared" si="0"/>
        <v>0</v>
      </c>
      <c r="H12" s="83"/>
      <c r="I12" s="82">
        <f t="shared" si="4"/>
        <v>0</v>
      </c>
      <c r="J12" s="82">
        <f>'Average Salaries'!C52*E12</f>
        <v>0</v>
      </c>
      <c r="K12" s="82">
        <f>E12*1200</f>
        <v>0</v>
      </c>
      <c r="L12" s="82">
        <f>E12*500</f>
        <v>0</v>
      </c>
      <c r="M12" s="82">
        <f t="shared" si="2"/>
        <v>0</v>
      </c>
      <c r="N12" s="84">
        <f t="shared" si="3"/>
        <v>0</v>
      </c>
      <c r="O12" s="296"/>
    </row>
    <row r="13" spans="1:16" s="166" customFormat="1" x14ac:dyDescent="0.35">
      <c r="A13" s="165">
        <v>1</v>
      </c>
      <c r="B13" s="165">
        <v>6170</v>
      </c>
      <c r="C13" s="350"/>
      <c r="D13" s="60" t="s">
        <v>102</v>
      </c>
      <c r="E13" s="81"/>
      <c r="F13" s="82">
        <f>ROUND(E13*'Average Salaries'!B53,2)</f>
        <v>0</v>
      </c>
      <c r="G13" s="82">
        <f t="shared" si="0"/>
        <v>0</v>
      </c>
      <c r="H13" s="83"/>
      <c r="I13" s="82">
        <f t="shared" si="4"/>
        <v>0</v>
      </c>
      <c r="J13" s="82">
        <f>'Average Salaries'!C53*E13</f>
        <v>0</v>
      </c>
      <c r="K13" s="82">
        <f>E13*1200</f>
        <v>0</v>
      </c>
      <c r="L13" s="82">
        <f>E13*500</f>
        <v>0</v>
      </c>
      <c r="M13" s="82">
        <f t="shared" si="2"/>
        <v>0</v>
      </c>
      <c r="N13" s="84">
        <f t="shared" si="3"/>
        <v>0</v>
      </c>
    </row>
    <row r="14" spans="1:16" s="166" customFormat="1" x14ac:dyDescent="0.35">
      <c r="A14" s="165">
        <v>1</v>
      </c>
      <c r="B14" s="165">
        <v>6170</v>
      </c>
      <c r="C14" s="350"/>
      <c r="D14" s="60" t="s">
        <v>103</v>
      </c>
      <c r="E14" s="81"/>
      <c r="F14" s="82">
        <f>ROUND(E14*'Average Salaries'!B54,2)</f>
        <v>0</v>
      </c>
      <c r="G14" s="82">
        <f t="shared" si="0"/>
        <v>0</v>
      </c>
      <c r="H14" s="83"/>
      <c r="I14" s="82">
        <f t="shared" si="4"/>
        <v>0</v>
      </c>
      <c r="J14" s="82">
        <f>'Average Salaries'!C54*E14</f>
        <v>0</v>
      </c>
      <c r="K14" s="82">
        <f>E14*1200</f>
        <v>0</v>
      </c>
      <c r="L14" s="82">
        <f>E14*500</f>
        <v>0</v>
      </c>
      <c r="M14" s="82">
        <f t="shared" si="2"/>
        <v>0</v>
      </c>
      <c r="N14" s="84">
        <f t="shared" si="3"/>
        <v>0</v>
      </c>
    </row>
    <row r="15" spans="1:16" s="219" customFormat="1" ht="45.75" customHeight="1" x14ac:dyDescent="0.35">
      <c r="A15" s="214"/>
      <c r="B15" s="214"/>
      <c r="C15" s="350"/>
      <c r="D15" s="232" t="s">
        <v>129</v>
      </c>
      <c r="E15" s="233" t="s">
        <v>127</v>
      </c>
      <c r="F15" s="234" t="s">
        <v>112</v>
      </c>
      <c r="G15" s="234" t="s">
        <v>123</v>
      </c>
      <c r="H15" s="234" t="s">
        <v>105</v>
      </c>
      <c r="I15" s="234" t="s">
        <v>337</v>
      </c>
      <c r="J15" s="234" t="s">
        <v>287</v>
      </c>
      <c r="K15" s="234"/>
      <c r="L15" s="234"/>
      <c r="M15" s="234" t="s">
        <v>124</v>
      </c>
      <c r="N15" s="235" t="s">
        <v>125</v>
      </c>
      <c r="O15" s="218"/>
      <c r="P15" s="218"/>
    </row>
    <row r="16" spans="1:16" s="166" customFormat="1" x14ac:dyDescent="0.35">
      <c r="A16" s="165">
        <v>1</v>
      </c>
      <c r="B16" s="165">
        <v>6185</v>
      </c>
      <c r="C16" s="350"/>
      <c r="D16" s="158" t="s">
        <v>315</v>
      </c>
      <c r="E16" s="81"/>
      <c r="F16" s="85"/>
      <c r="G16" s="82">
        <f>E16*F16*25</f>
        <v>0</v>
      </c>
      <c r="H16" s="82">
        <f>G16*0.0765</f>
        <v>0</v>
      </c>
      <c r="I16" s="82">
        <f>G16*0.1304</f>
        <v>0</v>
      </c>
      <c r="J16" s="83"/>
      <c r="K16" s="83"/>
      <c r="L16" s="83"/>
      <c r="M16" s="82">
        <f>SUM(H16:L16)</f>
        <v>0</v>
      </c>
      <c r="N16" s="84">
        <f>G16+M16</f>
        <v>0</v>
      </c>
    </row>
    <row r="17" spans="1:16" s="166" customFormat="1" x14ac:dyDescent="0.35">
      <c r="A17" s="165">
        <v>1</v>
      </c>
      <c r="B17" s="165">
        <v>6185</v>
      </c>
      <c r="C17" s="350"/>
      <c r="D17" s="158" t="s">
        <v>317</v>
      </c>
      <c r="E17" s="81"/>
      <c r="F17" s="85"/>
      <c r="G17" s="82">
        <f>E17*F17*25</f>
        <v>0</v>
      </c>
      <c r="H17" s="82">
        <f t="shared" ref="H17:H24" si="5">G17*0.0765</f>
        <v>0</v>
      </c>
      <c r="I17" s="82">
        <f t="shared" ref="I17:I18" si="6">G17*0.1304</f>
        <v>0</v>
      </c>
      <c r="J17" s="83"/>
      <c r="K17" s="83"/>
      <c r="L17" s="83"/>
      <c r="M17" s="82">
        <f t="shared" ref="M17:M24" si="7">SUM(H17:L17)</f>
        <v>0</v>
      </c>
      <c r="N17" s="84">
        <f t="shared" ref="N17:N24" si="8">G17+M17</f>
        <v>0</v>
      </c>
    </row>
    <row r="18" spans="1:16" s="166" customFormat="1" x14ac:dyDescent="0.35">
      <c r="A18" s="165">
        <v>1</v>
      </c>
      <c r="B18" s="165">
        <v>6185</v>
      </c>
      <c r="C18" s="350"/>
      <c r="D18" s="158" t="s">
        <v>316</v>
      </c>
      <c r="E18" s="81"/>
      <c r="F18" s="85"/>
      <c r="G18" s="82">
        <f>E18*F18*30</f>
        <v>0</v>
      </c>
      <c r="H18" s="82">
        <f t="shared" si="5"/>
        <v>0</v>
      </c>
      <c r="I18" s="82">
        <f t="shared" si="6"/>
        <v>0</v>
      </c>
      <c r="J18" s="83"/>
      <c r="K18" s="83"/>
      <c r="L18" s="83"/>
      <c r="M18" s="82">
        <f t="shared" si="7"/>
        <v>0</v>
      </c>
      <c r="N18" s="84">
        <f t="shared" si="8"/>
        <v>0</v>
      </c>
    </row>
    <row r="19" spans="1:16" s="166" customFormat="1" x14ac:dyDescent="0.35">
      <c r="A19" s="165"/>
      <c r="B19" s="165">
        <v>6184</v>
      </c>
      <c r="C19" s="350"/>
      <c r="D19" s="158" t="s">
        <v>314</v>
      </c>
      <c r="E19" s="81"/>
      <c r="F19" s="85"/>
      <c r="G19" s="82">
        <f>E19*F19*39.6</f>
        <v>0</v>
      </c>
      <c r="H19" s="82">
        <f t="shared" si="5"/>
        <v>0</v>
      </c>
      <c r="I19" s="83"/>
      <c r="J19" s="82">
        <f t="shared" ref="J19:J24" si="9">G19*0.075</f>
        <v>0</v>
      </c>
      <c r="K19" s="83"/>
      <c r="L19" s="83"/>
      <c r="M19" s="82">
        <f t="shared" si="7"/>
        <v>0</v>
      </c>
      <c r="N19" s="84">
        <f t="shared" si="8"/>
        <v>0</v>
      </c>
    </row>
    <row r="20" spans="1:16" s="166" customFormat="1" x14ac:dyDescent="0.35">
      <c r="A20" s="165"/>
      <c r="B20" s="165">
        <v>6184</v>
      </c>
      <c r="C20" s="350"/>
      <c r="D20" s="158" t="s">
        <v>313</v>
      </c>
      <c r="E20" s="81"/>
      <c r="F20" s="85"/>
      <c r="G20" s="82">
        <f>E20*F20*18.88</f>
        <v>0</v>
      </c>
      <c r="H20" s="82">
        <f t="shared" si="5"/>
        <v>0</v>
      </c>
      <c r="I20" s="83"/>
      <c r="J20" s="82">
        <f t="shared" si="9"/>
        <v>0</v>
      </c>
      <c r="K20" s="83"/>
      <c r="L20" s="83"/>
      <c r="M20" s="82">
        <f t="shared" si="7"/>
        <v>0</v>
      </c>
      <c r="N20" s="84">
        <f t="shared" si="8"/>
        <v>0</v>
      </c>
    </row>
    <row r="21" spans="1:16" s="166" customFormat="1" x14ac:dyDescent="0.35">
      <c r="A21" s="165">
        <v>1</v>
      </c>
      <c r="B21" s="165">
        <v>6184</v>
      </c>
      <c r="C21" s="350"/>
      <c r="D21" s="158" t="s">
        <v>216</v>
      </c>
      <c r="E21" s="81"/>
      <c r="F21" s="85"/>
      <c r="G21" s="82">
        <f>E21*F21*22</f>
        <v>0</v>
      </c>
      <c r="H21" s="82">
        <f t="shared" si="5"/>
        <v>0</v>
      </c>
      <c r="I21" s="83"/>
      <c r="J21" s="82">
        <f t="shared" si="9"/>
        <v>0</v>
      </c>
      <c r="K21" s="83"/>
      <c r="L21" s="83"/>
      <c r="M21" s="82">
        <f t="shared" si="7"/>
        <v>0</v>
      </c>
      <c r="N21" s="84">
        <f t="shared" si="8"/>
        <v>0</v>
      </c>
    </row>
    <row r="22" spans="1:16" s="166" customFormat="1" x14ac:dyDescent="0.35">
      <c r="A22" s="165">
        <v>1</v>
      </c>
      <c r="B22" s="165">
        <v>6184</v>
      </c>
      <c r="C22" s="350"/>
      <c r="D22" s="158" t="s">
        <v>217</v>
      </c>
      <c r="E22" s="81"/>
      <c r="F22" s="85"/>
      <c r="G22" s="82">
        <f>E22*F22*26</f>
        <v>0</v>
      </c>
      <c r="H22" s="82">
        <f t="shared" si="5"/>
        <v>0</v>
      </c>
      <c r="I22" s="83"/>
      <c r="J22" s="82">
        <f t="shared" si="9"/>
        <v>0</v>
      </c>
      <c r="K22" s="83"/>
      <c r="L22" s="83"/>
      <c r="M22" s="82">
        <f t="shared" si="7"/>
        <v>0</v>
      </c>
      <c r="N22" s="84">
        <f t="shared" si="8"/>
        <v>0</v>
      </c>
    </row>
    <row r="23" spans="1:16" s="166" customFormat="1" x14ac:dyDescent="0.35">
      <c r="A23" s="165">
        <v>1</v>
      </c>
      <c r="B23" s="165">
        <v>6184</v>
      </c>
      <c r="C23" s="350"/>
      <c r="D23" s="158" t="s">
        <v>288</v>
      </c>
      <c r="E23" s="81"/>
      <c r="F23" s="85"/>
      <c r="G23" s="82">
        <f>E23*F23*9.8</f>
        <v>0</v>
      </c>
      <c r="H23" s="82">
        <f t="shared" si="5"/>
        <v>0</v>
      </c>
      <c r="I23" s="83"/>
      <c r="J23" s="82">
        <f t="shared" si="9"/>
        <v>0</v>
      </c>
      <c r="K23" s="83"/>
      <c r="L23" s="83"/>
      <c r="M23" s="82">
        <f t="shared" si="7"/>
        <v>0</v>
      </c>
      <c r="N23" s="84">
        <f t="shared" si="8"/>
        <v>0</v>
      </c>
    </row>
    <row r="24" spans="1:16" s="166" customFormat="1" x14ac:dyDescent="0.35">
      <c r="A24" s="165">
        <v>1</v>
      </c>
      <c r="B24" s="165">
        <v>6184</v>
      </c>
      <c r="C24" s="350"/>
      <c r="D24" s="158" t="s">
        <v>289</v>
      </c>
      <c r="E24" s="81"/>
      <c r="F24" s="85"/>
      <c r="G24" s="82">
        <f>E24*F24*11.5</f>
        <v>0</v>
      </c>
      <c r="H24" s="82">
        <f t="shared" si="5"/>
        <v>0</v>
      </c>
      <c r="I24" s="83"/>
      <c r="J24" s="82">
        <f t="shared" si="9"/>
        <v>0</v>
      </c>
      <c r="K24" s="83"/>
      <c r="L24" s="83"/>
      <c r="M24" s="82">
        <f t="shared" si="7"/>
        <v>0</v>
      </c>
      <c r="N24" s="84">
        <f t="shared" si="8"/>
        <v>0</v>
      </c>
    </row>
    <row r="25" spans="1:16" s="166" customFormat="1" ht="14" thickBot="1" x14ac:dyDescent="0.4">
      <c r="A25" s="220"/>
      <c r="B25" s="220"/>
      <c r="C25" s="350"/>
      <c r="D25" s="160" t="s">
        <v>196</v>
      </c>
      <c r="E25" s="209"/>
      <c r="F25" s="236" t="s">
        <v>197</v>
      </c>
      <c r="G25" s="209"/>
      <c r="H25" s="209"/>
      <c r="I25" s="209"/>
      <c r="J25" s="209"/>
      <c r="K25" s="209"/>
      <c r="L25" s="209"/>
      <c r="M25" s="82"/>
      <c r="N25" s="84"/>
    </row>
    <row r="26" spans="1:16" s="221" customFormat="1" ht="14" thickBot="1" x14ac:dyDescent="0.4">
      <c r="B26" s="222"/>
      <c r="C26" s="351"/>
      <c r="D26" s="161" t="s">
        <v>218</v>
      </c>
      <c r="E26" s="210"/>
      <c r="F26" s="211" t="s">
        <v>205</v>
      </c>
      <c r="G26" s="195">
        <f>SUM(F2:F14)+SUM(G16:G24)</f>
        <v>0</v>
      </c>
      <c r="H26" s="210"/>
      <c r="I26" s="211" t="s">
        <v>206</v>
      </c>
      <c r="J26" s="195">
        <f>SUM(M2:M14)+SUM(M16:M24)</f>
        <v>0</v>
      </c>
      <c r="K26" s="212"/>
      <c r="L26" s="212"/>
      <c r="M26" s="212"/>
      <c r="N26" s="213"/>
    </row>
    <row r="27" spans="1:16" s="166" customFormat="1" ht="3.75" customHeight="1" thickBot="1" x14ac:dyDescent="0.4">
      <c r="A27" s="220"/>
      <c r="B27" s="220"/>
      <c r="C27" s="237"/>
      <c r="D27" s="163"/>
      <c r="E27" s="223"/>
      <c r="F27" s="223"/>
      <c r="G27" s="223"/>
      <c r="H27" s="223"/>
      <c r="I27" s="223"/>
      <c r="J27" s="223"/>
      <c r="K27" s="223"/>
      <c r="L27" s="223"/>
      <c r="M27" s="117"/>
      <c r="N27" s="117"/>
    </row>
    <row r="28" spans="1:16" s="219" customFormat="1" ht="45.75" customHeight="1" x14ac:dyDescent="0.35">
      <c r="A28" s="214"/>
      <c r="B28" s="214"/>
      <c r="C28" s="358" t="s">
        <v>5</v>
      </c>
      <c r="D28" s="238" t="s">
        <v>128</v>
      </c>
      <c r="E28" s="239" t="s">
        <v>111</v>
      </c>
      <c r="F28" s="230" t="s">
        <v>112</v>
      </c>
      <c r="G28" s="230" t="s">
        <v>123</v>
      </c>
      <c r="H28" s="230"/>
      <c r="I28" s="234"/>
      <c r="J28" s="230"/>
      <c r="K28" s="230"/>
      <c r="L28" s="230"/>
      <c r="M28" s="230"/>
      <c r="N28" s="231" t="s">
        <v>125</v>
      </c>
      <c r="O28" s="218"/>
      <c r="P28" s="218"/>
    </row>
    <row r="29" spans="1:16" s="166" customFormat="1" ht="17.25" customHeight="1" x14ac:dyDescent="0.35">
      <c r="A29" s="165">
        <v>6</v>
      </c>
      <c r="B29" s="165">
        <v>6303</v>
      </c>
      <c r="C29" s="359"/>
      <c r="D29" s="158" t="s">
        <v>199</v>
      </c>
      <c r="E29" s="88"/>
      <c r="F29" s="88"/>
      <c r="G29" s="82">
        <f>E29*F29*254</f>
        <v>0</v>
      </c>
      <c r="H29" s="83"/>
      <c r="I29" s="83"/>
      <c r="J29" s="83"/>
      <c r="K29" s="83"/>
      <c r="L29" s="83"/>
      <c r="M29" s="83"/>
      <c r="N29" s="84">
        <f>G29+M29</f>
        <v>0</v>
      </c>
    </row>
    <row r="30" spans="1:16" s="219" customFormat="1" ht="25.5" customHeight="1" x14ac:dyDescent="0.35">
      <c r="A30" s="214"/>
      <c r="B30" s="214"/>
      <c r="C30" s="359"/>
      <c r="D30" s="232" t="s">
        <v>200</v>
      </c>
      <c r="E30" s="233" t="s">
        <v>201</v>
      </c>
      <c r="F30" s="344" t="s">
        <v>202</v>
      </c>
      <c r="G30" s="344"/>
      <c r="H30" s="344"/>
      <c r="I30" s="344"/>
      <c r="J30" s="344"/>
      <c r="K30" s="344"/>
      <c r="L30" s="344"/>
      <c r="M30" s="344"/>
      <c r="N30" s="345"/>
      <c r="O30" s="218"/>
      <c r="P30" s="218"/>
    </row>
    <row r="31" spans="1:16" x14ac:dyDescent="0.35">
      <c r="A31" s="165">
        <v>6</v>
      </c>
      <c r="B31" s="165">
        <v>6303</v>
      </c>
      <c r="C31" s="359"/>
      <c r="D31" s="80" t="s">
        <v>204</v>
      </c>
      <c r="E31" s="85"/>
      <c r="F31" s="87" t="s">
        <v>133</v>
      </c>
      <c r="G31" s="82"/>
      <c r="H31" s="82"/>
      <c r="I31" s="82"/>
      <c r="J31" s="82"/>
      <c r="K31" s="82"/>
      <c r="L31" s="82"/>
      <c r="M31" s="82"/>
      <c r="N31" s="84"/>
    </row>
    <row r="32" spans="1:16" x14ac:dyDescent="0.35">
      <c r="A32" s="165">
        <v>6</v>
      </c>
      <c r="B32" s="165">
        <v>6303</v>
      </c>
      <c r="C32" s="359"/>
      <c r="D32" s="80" t="s">
        <v>204</v>
      </c>
      <c r="E32" s="85"/>
      <c r="F32" s="179"/>
      <c r="G32" s="82"/>
      <c r="H32" s="82"/>
      <c r="I32" s="82"/>
      <c r="J32" s="82"/>
      <c r="K32" s="82"/>
      <c r="L32" s="82"/>
      <c r="M32" s="82"/>
      <c r="N32" s="84"/>
    </row>
    <row r="33" spans="1:14" x14ac:dyDescent="0.35">
      <c r="A33" s="165">
        <v>6</v>
      </c>
      <c r="B33" s="165">
        <v>6303</v>
      </c>
      <c r="C33" s="359"/>
      <c r="D33" s="80" t="s">
        <v>204</v>
      </c>
      <c r="E33" s="85"/>
      <c r="F33" s="179"/>
      <c r="G33" s="82"/>
      <c r="H33" s="82"/>
      <c r="I33" s="82"/>
      <c r="J33" s="82"/>
      <c r="K33" s="82"/>
      <c r="L33" s="82"/>
      <c r="M33" s="82"/>
      <c r="N33" s="84"/>
    </row>
    <row r="34" spans="1:14" x14ac:dyDescent="0.35">
      <c r="A34" s="165">
        <v>6</v>
      </c>
      <c r="B34" s="165">
        <v>6303</v>
      </c>
      <c r="C34" s="359"/>
      <c r="D34" s="80" t="s">
        <v>204</v>
      </c>
      <c r="E34" s="85"/>
      <c r="F34" s="179"/>
      <c r="G34" s="82"/>
      <c r="H34" s="82"/>
      <c r="I34" s="82"/>
      <c r="J34" s="82"/>
      <c r="K34" s="82"/>
      <c r="L34" s="82"/>
      <c r="M34" s="82"/>
      <c r="N34" s="84"/>
    </row>
    <row r="35" spans="1:14" x14ac:dyDescent="0.35">
      <c r="A35" s="165">
        <v>6</v>
      </c>
      <c r="B35" s="165">
        <v>6304</v>
      </c>
      <c r="C35" s="359"/>
      <c r="D35" s="80" t="s">
        <v>113</v>
      </c>
      <c r="E35" s="85"/>
      <c r="F35" s="179" t="s">
        <v>213</v>
      </c>
      <c r="G35" s="82"/>
      <c r="H35" s="82"/>
      <c r="I35" s="82"/>
      <c r="J35" s="82"/>
      <c r="K35" s="82"/>
      <c r="L35" s="82"/>
      <c r="M35" s="82"/>
      <c r="N35" s="84"/>
    </row>
    <row r="36" spans="1:14" x14ac:dyDescent="0.35">
      <c r="A36" s="165">
        <v>6</v>
      </c>
      <c r="B36" s="165">
        <v>6304</v>
      </c>
      <c r="C36" s="359"/>
      <c r="D36" s="80" t="s">
        <v>113</v>
      </c>
      <c r="E36" s="85"/>
      <c r="F36" s="179" t="s">
        <v>213</v>
      </c>
      <c r="G36" s="82"/>
      <c r="H36" s="82"/>
      <c r="I36" s="82"/>
      <c r="J36" s="82"/>
      <c r="K36" s="82"/>
      <c r="L36" s="82"/>
      <c r="M36" s="82"/>
      <c r="N36" s="84"/>
    </row>
    <row r="37" spans="1:14" x14ac:dyDescent="0.35">
      <c r="A37" s="165">
        <v>6</v>
      </c>
      <c r="B37" s="165">
        <v>6320</v>
      </c>
      <c r="C37" s="359"/>
      <c r="D37" s="158" t="s">
        <v>18</v>
      </c>
      <c r="E37" s="85"/>
      <c r="F37" s="87" t="s">
        <v>130</v>
      </c>
      <c r="G37" s="82"/>
      <c r="H37" s="82"/>
      <c r="I37" s="82"/>
      <c r="J37" s="82"/>
      <c r="K37" s="82"/>
      <c r="L37" s="82"/>
      <c r="M37" s="82"/>
      <c r="N37" s="84"/>
    </row>
    <row r="38" spans="1:14" ht="14" thickBot="1" x14ac:dyDescent="0.4">
      <c r="A38" s="165">
        <v>6</v>
      </c>
      <c r="B38" s="165">
        <v>6329</v>
      </c>
      <c r="C38" s="359"/>
      <c r="D38" s="158" t="s">
        <v>19</v>
      </c>
      <c r="E38" s="85"/>
      <c r="F38" s="87" t="s">
        <v>134</v>
      </c>
      <c r="G38" s="82"/>
      <c r="H38" s="82"/>
      <c r="I38" s="82"/>
      <c r="J38" s="82"/>
      <c r="K38" s="82"/>
      <c r="L38" s="82"/>
      <c r="M38" s="82"/>
      <c r="N38" s="84"/>
    </row>
    <row r="39" spans="1:14" s="166" customFormat="1" ht="14" thickBot="1" x14ac:dyDescent="0.4">
      <c r="B39" s="226"/>
      <c r="C39" s="360"/>
      <c r="D39" s="161" t="s">
        <v>207</v>
      </c>
      <c r="E39" s="193">
        <f>SUM(E31:E38)+N29</f>
        <v>0</v>
      </c>
      <c r="F39" s="180"/>
      <c r="G39" s="181"/>
      <c r="H39" s="182"/>
      <c r="I39" s="180"/>
      <c r="J39" s="181"/>
      <c r="K39" s="181"/>
      <c r="L39" s="181"/>
      <c r="M39" s="181"/>
      <c r="N39" s="183"/>
    </row>
    <row r="40" spans="1:14" s="166" customFormat="1" ht="3.75" customHeight="1" thickBot="1" x14ac:dyDescent="0.4">
      <c r="A40" s="165"/>
      <c r="B40" s="165"/>
      <c r="C40" s="240"/>
      <c r="E40" s="82"/>
      <c r="F40" s="89"/>
      <c r="G40" s="117"/>
      <c r="H40" s="117"/>
      <c r="I40" s="117"/>
      <c r="J40" s="117"/>
      <c r="K40" s="117"/>
      <c r="L40" s="117"/>
      <c r="M40" s="117"/>
      <c r="N40" s="117"/>
    </row>
    <row r="41" spans="1:14" x14ac:dyDescent="0.35">
      <c r="A41" s="165">
        <v>3</v>
      </c>
      <c r="B41" s="165">
        <v>6366</v>
      </c>
      <c r="C41" s="352" t="s">
        <v>2</v>
      </c>
      <c r="D41" s="167" t="s">
        <v>114</v>
      </c>
      <c r="E41" s="90"/>
      <c r="F41" s="184" t="s">
        <v>194</v>
      </c>
      <c r="G41" s="185"/>
      <c r="H41" s="185"/>
      <c r="I41" s="185"/>
      <c r="J41" s="185"/>
      <c r="K41" s="185"/>
      <c r="L41" s="185"/>
      <c r="M41" s="185"/>
      <c r="N41" s="186"/>
    </row>
    <row r="42" spans="1:14" ht="14" thickBot="1" x14ac:dyDescent="0.4">
      <c r="A42" s="165">
        <v>3</v>
      </c>
      <c r="B42" s="165">
        <v>6368</v>
      </c>
      <c r="C42" s="353"/>
      <c r="D42" s="158" t="s">
        <v>115</v>
      </c>
      <c r="E42" s="88"/>
      <c r="F42" s="179" t="s">
        <v>194</v>
      </c>
      <c r="G42" s="82"/>
      <c r="H42" s="82"/>
      <c r="I42" s="82"/>
      <c r="J42" s="82"/>
      <c r="K42" s="82"/>
      <c r="L42" s="82"/>
      <c r="M42" s="82"/>
      <c r="N42" s="84"/>
    </row>
    <row r="43" spans="1:14" s="166" customFormat="1" ht="14" thickBot="1" x14ac:dyDescent="0.4">
      <c r="B43" s="226"/>
      <c r="C43" s="354"/>
      <c r="D43" s="161" t="s">
        <v>208</v>
      </c>
      <c r="E43" s="193">
        <f>SUM(E40:E42)</f>
        <v>0</v>
      </c>
      <c r="F43" s="180"/>
      <c r="G43" s="181"/>
      <c r="H43" s="182"/>
      <c r="I43" s="180"/>
      <c r="J43" s="181"/>
      <c r="K43" s="181"/>
      <c r="L43" s="181"/>
      <c r="M43" s="181"/>
      <c r="N43" s="183"/>
    </row>
    <row r="44" spans="1:14" ht="3.75" customHeight="1" thickBot="1" x14ac:dyDescent="0.4">
      <c r="B44" s="165"/>
      <c r="C44" s="240"/>
      <c r="E44" s="82"/>
      <c r="F44" s="187"/>
      <c r="G44" s="117"/>
      <c r="H44" s="117"/>
      <c r="I44" s="117"/>
      <c r="J44" s="117"/>
      <c r="K44" s="117"/>
      <c r="L44" s="117"/>
      <c r="M44" s="117"/>
      <c r="N44" s="117"/>
    </row>
    <row r="45" spans="1:14" x14ac:dyDescent="0.35">
      <c r="A45" s="165">
        <v>4</v>
      </c>
      <c r="B45" s="165">
        <v>6530</v>
      </c>
      <c r="C45" s="355" t="s">
        <v>3</v>
      </c>
      <c r="D45" s="167" t="s">
        <v>119</v>
      </c>
      <c r="E45" s="90"/>
      <c r="F45" s="184" t="s">
        <v>198</v>
      </c>
      <c r="G45" s="185"/>
      <c r="H45" s="185"/>
      <c r="I45" s="185"/>
      <c r="J45" s="185"/>
      <c r="K45" s="185"/>
      <c r="L45" s="185"/>
      <c r="M45" s="185"/>
      <c r="N45" s="186"/>
    </row>
    <row r="46" spans="1:14" ht="14" thickBot="1" x14ac:dyDescent="0.4">
      <c r="A46" s="165">
        <v>4</v>
      </c>
      <c r="B46" s="165">
        <v>6555</v>
      </c>
      <c r="C46" s="356"/>
      <c r="D46" s="158" t="s">
        <v>120</v>
      </c>
      <c r="E46" s="85"/>
      <c r="F46" s="179" t="s">
        <v>198</v>
      </c>
      <c r="G46" s="82"/>
      <c r="H46" s="82"/>
      <c r="I46" s="82"/>
      <c r="J46" s="82"/>
      <c r="K46" s="82"/>
      <c r="L46" s="82"/>
      <c r="M46" s="82"/>
      <c r="N46" s="84"/>
    </row>
    <row r="47" spans="1:14" s="166" customFormat="1" ht="14" thickBot="1" x14ac:dyDescent="0.4">
      <c r="B47" s="226"/>
      <c r="C47" s="357"/>
      <c r="D47" s="161" t="s">
        <v>209</v>
      </c>
      <c r="E47" s="193">
        <f>SUM(E44:E46)</f>
        <v>0</v>
      </c>
      <c r="F47" s="180"/>
      <c r="G47" s="181"/>
      <c r="H47" s="182"/>
      <c r="I47" s="180"/>
      <c r="J47" s="181"/>
      <c r="K47" s="181"/>
      <c r="L47" s="181"/>
      <c r="M47" s="181"/>
      <c r="N47" s="183"/>
    </row>
    <row r="48" spans="1:14" ht="3.75" customHeight="1" thickBot="1" x14ac:dyDescent="0.4">
      <c r="B48" s="165"/>
      <c r="C48" s="240"/>
      <c r="E48" s="82"/>
      <c r="F48" s="187"/>
      <c r="G48" s="117"/>
      <c r="H48" s="117"/>
      <c r="I48" s="117"/>
      <c r="J48" s="117"/>
      <c r="K48" s="117"/>
      <c r="L48" s="117"/>
      <c r="M48" s="117"/>
      <c r="N48" s="117"/>
    </row>
    <row r="49" spans="1:14" x14ac:dyDescent="0.35">
      <c r="A49" s="165">
        <v>5</v>
      </c>
      <c r="B49" s="165">
        <v>6401</v>
      </c>
      <c r="C49" s="346" t="s">
        <v>4</v>
      </c>
      <c r="D49" s="167" t="s">
        <v>116</v>
      </c>
      <c r="E49" s="90"/>
      <c r="F49" s="188"/>
      <c r="G49" s="185"/>
      <c r="H49" s="185"/>
      <c r="I49" s="185"/>
      <c r="J49" s="185"/>
      <c r="K49" s="185"/>
      <c r="L49" s="185"/>
      <c r="M49" s="185"/>
      <c r="N49" s="186"/>
    </row>
    <row r="50" spans="1:14" x14ac:dyDescent="0.35">
      <c r="A50" s="165">
        <v>5</v>
      </c>
      <c r="B50" s="165">
        <v>6402</v>
      </c>
      <c r="C50" s="347"/>
      <c r="D50" s="158" t="s">
        <v>99</v>
      </c>
      <c r="E50" s="85"/>
      <c r="F50" s="87" t="s">
        <v>195</v>
      </c>
      <c r="G50" s="82"/>
      <c r="H50" s="82"/>
      <c r="I50" s="82"/>
      <c r="J50" s="82"/>
      <c r="K50" s="82"/>
      <c r="L50" s="82"/>
      <c r="M50" s="82"/>
      <c r="N50" s="84"/>
    </row>
    <row r="51" spans="1:14" x14ac:dyDescent="0.35">
      <c r="A51" s="165">
        <v>5</v>
      </c>
      <c r="B51" s="165">
        <v>6430</v>
      </c>
      <c r="C51" s="347"/>
      <c r="D51" s="158" t="s">
        <v>117</v>
      </c>
      <c r="E51" s="85"/>
      <c r="F51" s="179"/>
      <c r="G51" s="82"/>
      <c r="H51" s="82"/>
      <c r="I51" s="82"/>
      <c r="J51" s="82"/>
      <c r="K51" s="82"/>
      <c r="L51" s="82"/>
      <c r="M51" s="82"/>
      <c r="N51" s="84"/>
    </row>
    <row r="52" spans="1:14" x14ac:dyDescent="0.35">
      <c r="A52" s="165">
        <v>5</v>
      </c>
      <c r="B52" s="165">
        <v>6432</v>
      </c>
      <c r="C52" s="347"/>
      <c r="D52" s="158" t="s">
        <v>100</v>
      </c>
      <c r="E52" s="85"/>
      <c r="F52" s="179"/>
      <c r="G52" s="82"/>
      <c r="H52" s="82"/>
      <c r="I52" s="82"/>
      <c r="J52" s="82"/>
      <c r="K52" s="82"/>
      <c r="L52" s="82"/>
      <c r="M52" s="82"/>
      <c r="N52" s="84"/>
    </row>
    <row r="53" spans="1:14" x14ac:dyDescent="0.35">
      <c r="A53" s="165">
        <v>5</v>
      </c>
      <c r="B53" s="165">
        <v>6460</v>
      </c>
      <c r="C53" s="347"/>
      <c r="D53" s="158" t="s">
        <v>21</v>
      </c>
      <c r="E53" s="85"/>
      <c r="F53" s="179" t="s">
        <v>198</v>
      </c>
      <c r="G53" s="82"/>
      <c r="H53" s="82"/>
      <c r="I53" s="82"/>
      <c r="J53" s="82"/>
      <c r="K53" s="82"/>
      <c r="L53" s="82"/>
      <c r="M53" s="82"/>
      <c r="N53" s="84"/>
    </row>
    <row r="54" spans="1:14" x14ac:dyDescent="0.35">
      <c r="A54" s="165">
        <v>5</v>
      </c>
      <c r="B54" s="165">
        <v>6470</v>
      </c>
      <c r="C54" s="347"/>
      <c r="D54" s="158" t="s">
        <v>334</v>
      </c>
      <c r="E54" s="85"/>
      <c r="F54" s="179"/>
      <c r="G54" s="82"/>
      <c r="H54" s="82"/>
      <c r="I54" s="82"/>
      <c r="J54" s="82"/>
      <c r="K54" s="82"/>
      <c r="L54" s="82"/>
      <c r="M54" s="82"/>
      <c r="N54" s="84"/>
    </row>
    <row r="55" spans="1:14" ht="14" thickBot="1" x14ac:dyDescent="0.4">
      <c r="A55" s="165">
        <v>5</v>
      </c>
      <c r="B55" s="165">
        <v>6461</v>
      </c>
      <c r="C55" s="347"/>
      <c r="D55" s="158" t="s">
        <v>22</v>
      </c>
      <c r="E55" s="85"/>
      <c r="F55" s="179" t="s">
        <v>198</v>
      </c>
      <c r="G55" s="82"/>
      <c r="H55" s="82"/>
      <c r="I55" s="82"/>
      <c r="J55" s="82"/>
      <c r="K55" s="82"/>
      <c r="L55" s="82"/>
      <c r="M55" s="82"/>
      <c r="N55" s="84"/>
    </row>
    <row r="56" spans="1:14" s="166" customFormat="1" ht="14" thickBot="1" x14ac:dyDescent="0.4">
      <c r="B56" s="226"/>
      <c r="C56" s="348"/>
      <c r="D56" s="161" t="s">
        <v>210</v>
      </c>
      <c r="E56" s="193">
        <f>SUM(E48:E55)</f>
        <v>0</v>
      </c>
      <c r="F56" s="180"/>
      <c r="G56" s="181"/>
      <c r="H56" s="182"/>
      <c r="I56" s="180"/>
      <c r="J56" s="181"/>
      <c r="K56" s="181"/>
      <c r="L56" s="181"/>
      <c r="M56" s="181"/>
      <c r="N56" s="183"/>
    </row>
    <row r="57" spans="1:14" ht="3.75" customHeight="1" thickBot="1" x14ac:dyDescent="0.4">
      <c r="B57" s="165"/>
      <c r="C57" s="241"/>
      <c r="E57" s="82"/>
      <c r="F57" s="187"/>
      <c r="G57" s="117"/>
      <c r="H57" s="117"/>
      <c r="I57" s="117"/>
      <c r="J57" s="117"/>
      <c r="K57" s="117"/>
      <c r="L57" s="117"/>
      <c r="M57" s="117"/>
      <c r="N57" s="117"/>
    </row>
    <row r="58" spans="1:14" x14ac:dyDescent="0.35">
      <c r="A58" s="165">
        <v>8</v>
      </c>
      <c r="B58" s="165">
        <v>6360</v>
      </c>
      <c r="C58" s="346" t="s">
        <v>7</v>
      </c>
      <c r="D58" s="167" t="s">
        <v>20</v>
      </c>
      <c r="E58" s="90"/>
      <c r="F58" s="184" t="s">
        <v>203</v>
      </c>
      <c r="G58" s="185"/>
      <c r="H58" s="185"/>
      <c r="I58" s="185"/>
      <c r="J58" s="185"/>
      <c r="K58" s="185"/>
      <c r="L58" s="185"/>
      <c r="M58" s="185"/>
      <c r="N58" s="186"/>
    </row>
    <row r="59" spans="1:14" x14ac:dyDescent="0.35">
      <c r="A59" s="165">
        <v>8</v>
      </c>
      <c r="B59" s="165">
        <v>6369</v>
      </c>
      <c r="C59" s="347"/>
      <c r="D59" s="158" t="s">
        <v>132</v>
      </c>
      <c r="E59" s="85"/>
      <c r="F59" s="179"/>
      <c r="G59" s="82"/>
      <c r="H59" s="82"/>
      <c r="I59" s="82"/>
      <c r="J59" s="82"/>
      <c r="K59" s="82"/>
      <c r="L59" s="82"/>
      <c r="M59" s="82"/>
      <c r="N59" s="84"/>
    </row>
    <row r="60" spans="1:14" x14ac:dyDescent="0.35">
      <c r="A60" s="165">
        <v>8</v>
      </c>
      <c r="B60" s="165">
        <v>6490</v>
      </c>
      <c r="C60" s="347"/>
      <c r="D60" s="158" t="s">
        <v>118</v>
      </c>
      <c r="E60" s="85"/>
      <c r="F60" s="87" t="s">
        <v>131</v>
      </c>
      <c r="G60" s="82"/>
      <c r="H60" s="82"/>
      <c r="I60" s="82"/>
      <c r="J60" s="82"/>
      <c r="K60" s="82"/>
      <c r="L60" s="82"/>
      <c r="M60" s="82"/>
      <c r="N60" s="84"/>
    </row>
    <row r="61" spans="1:14" ht="14" thickBot="1" x14ac:dyDescent="0.4">
      <c r="A61" s="165">
        <v>8</v>
      </c>
      <c r="B61" s="165">
        <v>6820</v>
      </c>
      <c r="C61" s="347"/>
      <c r="D61" s="158" t="s">
        <v>23</v>
      </c>
      <c r="E61" s="85"/>
      <c r="F61" s="179" t="s">
        <v>198</v>
      </c>
      <c r="G61" s="82"/>
      <c r="H61" s="82"/>
      <c r="I61" s="82"/>
      <c r="J61" s="82"/>
      <c r="K61" s="82"/>
      <c r="L61" s="82"/>
      <c r="M61" s="82"/>
      <c r="N61" s="84"/>
    </row>
    <row r="62" spans="1:14" s="166" customFormat="1" ht="14" thickBot="1" x14ac:dyDescent="0.4">
      <c r="B62" s="226"/>
      <c r="C62" s="348"/>
      <c r="D62" s="161" t="s">
        <v>211</v>
      </c>
      <c r="E62" s="193">
        <f>SUM(E57:E61)</f>
        <v>0</v>
      </c>
      <c r="F62" s="180"/>
      <c r="G62" s="181"/>
      <c r="H62" s="182"/>
      <c r="I62" s="180"/>
      <c r="J62" s="181"/>
      <c r="K62" s="181"/>
      <c r="L62" s="181"/>
      <c r="M62" s="181"/>
      <c r="N62" s="183"/>
    </row>
    <row r="63" spans="1:14" ht="3.75" customHeight="1" thickBot="1" x14ac:dyDescent="0.4">
      <c r="B63" s="165"/>
      <c r="C63" s="240"/>
      <c r="E63" s="82"/>
      <c r="F63" s="187"/>
      <c r="G63" s="117"/>
      <c r="H63" s="117"/>
      <c r="I63" s="117"/>
      <c r="J63" s="117"/>
      <c r="K63" s="117"/>
      <c r="L63" s="117"/>
      <c r="M63" s="117"/>
      <c r="N63" s="117"/>
    </row>
    <row r="64" spans="1:14" s="166" customFormat="1" ht="14" thickBot="1" x14ac:dyDescent="0.4">
      <c r="B64" s="226"/>
      <c r="C64" s="242"/>
      <c r="D64" s="170" t="s">
        <v>212</v>
      </c>
      <c r="E64" s="193">
        <f>SUM(G26+J26+E39+E43+E47+E56+E62)</f>
        <v>0</v>
      </c>
      <c r="F64" s="189"/>
      <c r="G64" s="190"/>
      <c r="H64" s="191"/>
      <c r="I64" s="189"/>
      <c r="J64" s="190"/>
      <c r="K64" s="190"/>
      <c r="L64" s="190"/>
      <c r="M64" s="190"/>
      <c r="N64" s="192"/>
    </row>
    <row r="65" spans="1:14" x14ac:dyDescent="0.35">
      <c r="A65" s="165">
        <v>10</v>
      </c>
      <c r="B65" s="165">
        <v>6895</v>
      </c>
      <c r="C65" s="171"/>
      <c r="D65" s="158" t="s">
        <v>376</v>
      </c>
      <c r="E65" s="194">
        <f>(E64-E35-E36)*0.156</f>
        <v>0</v>
      </c>
      <c r="F65" s="179" t="s">
        <v>220</v>
      </c>
      <c r="G65" s="82"/>
      <c r="H65" s="82"/>
      <c r="I65" s="82"/>
      <c r="J65" s="82"/>
      <c r="K65" s="82"/>
      <c r="L65" s="82"/>
      <c r="M65" s="82"/>
      <c r="N65" s="84"/>
    </row>
    <row r="66" spans="1:14" ht="14" thickBot="1" x14ac:dyDescent="0.4">
      <c r="A66" s="165">
        <v>10</v>
      </c>
      <c r="B66" s="165">
        <v>6895</v>
      </c>
      <c r="C66" s="171"/>
      <c r="D66" s="158" t="s">
        <v>377</v>
      </c>
      <c r="E66" s="194">
        <f>(E64-E36-E37)*0.059</f>
        <v>0</v>
      </c>
      <c r="F66" s="179" t="s">
        <v>220</v>
      </c>
      <c r="G66" s="82"/>
      <c r="H66" s="82"/>
      <c r="I66" s="82"/>
      <c r="J66" s="82"/>
      <c r="K66" s="82"/>
      <c r="L66" s="82"/>
      <c r="M66" s="82"/>
      <c r="N66" s="84"/>
    </row>
    <row r="67" spans="1:14" s="166" customFormat="1" ht="14" thickBot="1" x14ac:dyDescent="0.4">
      <c r="B67" s="226"/>
      <c r="C67" s="243"/>
      <c r="D67" s="161" t="s">
        <v>10</v>
      </c>
      <c r="E67" s="193">
        <f>SUM(E64:E66)</f>
        <v>0</v>
      </c>
      <c r="F67" s="180"/>
      <c r="G67" s="181"/>
      <c r="H67" s="182"/>
      <c r="I67" s="180"/>
      <c r="J67" s="181"/>
      <c r="K67" s="181"/>
      <c r="L67" s="181"/>
      <c r="M67" s="181"/>
      <c r="N67" s="183"/>
    </row>
  </sheetData>
  <mergeCells count="7">
    <mergeCell ref="F30:N30"/>
    <mergeCell ref="C49:C56"/>
    <mergeCell ref="C58:C62"/>
    <mergeCell ref="C1:C26"/>
    <mergeCell ref="C41:C43"/>
    <mergeCell ref="C45:C47"/>
    <mergeCell ref="C28:C39"/>
  </mergeCells>
  <conditionalFormatting sqref="E31:E38">
    <cfRule type="cellIs" dxfId="19" priority="2" stopIfTrue="1" operator="greaterThan">
      <formula>25000</formula>
    </cfRule>
  </conditionalFormatting>
  <hyperlinks>
    <hyperlink ref="F31" r:id="rId1" xr:uid="{00000000-0004-0000-0200-000000000000}"/>
    <hyperlink ref="F37" r:id="rId2" xr:uid="{00000000-0004-0000-0200-000001000000}"/>
    <hyperlink ref="F38" r:id="rId3" xr:uid="{00000000-0004-0000-0200-000002000000}"/>
    <hyperlink ref="F50" r:id="rId4" xr:uid="{00000000-0004-0000-0200-000003000000}"/>
    <hyperlink ref="F60" r:id="rId5" xr:uid="{00000000-0004-0000-0200-000004000000}"/>
    <hyperlink ref="F25" r:id="rId6" xr:uid="{00000000-0004-0000-0200-000005000000}"/>
  </hyperlinks>
  <pageMargins left="0.5" right="0.25" top="0.75" bottom="0.75" header="0.5" footer="0.5"/>
  <pageSetup fitToHeight="0" orientation="landscape" r:id="rId7"/>
  <headerFooter alignWithMargins="0">
    <oddFooter>&amp;L&amp;P of &amp;N&amp;C&amp;A&amp;R&amp;D &amp;T</oddFooter>
  </headerFooter>
  <rowBreaks count="1" manualBreakCount="1">
    <brk id="26" min="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4BBBD"/>
    <pageSetUpPr fitToPage="1"/>
  </sheetPr>
  <dimension ref="A1:P67"/>
  <sheetViews>
    <sheetView showGridLines="0" topLeftCell="C1" zoomScaleNormal="100" workbookViewId="0">
      <selection activeCell="E2" sqref="E2"/>
    </sheetView>
  </sheetViews>
  <sheetFormatPr defaultColWidth="9.1796875" defaultRowHeight="13.5" x14ac:dyDescent="0.35"/>
  <cols>
    <col min="1" max="1" width="8.7265625" style="165" hidden="1" customWidth="1"/>
    <col min="2" max="2" width="7.453125" style="166" hidden="1" customWidth="1"/>
    <col min="3" max="3" width="7.1796875" style="166" customWidth="1"/>
    <col min="4" max="4" width="49.54296875" style="166" bestFit="1" customWidth="1"/>
    <col min="5" max="5" width="10" style="227" bestFit="1" customWidth="1"/>
    <col min="6" max="6" width="10" style="227" customWidth="1"/>
    <col min="7" max="7" width="10" style="227" bestFit="1" customWidth="1"/>
    <col min="8" max="8" width="8.54296875" style="227" customWidth="1"/>
    <col min="9" max="9" width="9.1796875" style="227" bestFit="1" customWidth="1"/>
    <col min="10" max="10" width="10.26953125" style="227" bestFit="1" customWidth="1"/>
    <col min="11" max="12" width="9.26953125" style="227" customWidth="1"/>
    <col min="13" max="13" width="8.453125" style="227" customWidth="1"/>
    <col min="14" max="14" width="9.1796875" style="227" bestFit="1" customWidth="1"/>
    <col min="15" max="16" width="9.1796875" style="166"/>
    <col min="17" max="16384" width="9.1796875" style="225"/>
  </cols>
  <sheetData>
    <row r="1" spans="1:16" s="216" customFormat="1" ht="45.75" customHeight="1" x14ac:dyDescent="0.35">
      <c r="A1" s="214" t="s">
        <v>121</v>
      </c>
      <c r="B1" s="214" t="s">
        <v>122</v>
      </c>
      <c r="C1" s="366" t="s">
        <v>215</v>
      </c>
      <c r="D1" s="245" t="s">
        <v>214</v>
      </c>
      <c r="E1" s="246" t="s">
        <v>24</v>
      </c>
      <c r="F1" s="246" t="s">
        <v>0</v>
      </c>
      <c r="G1" s="246" t="s">
        <v>105</v>
      </c>
      <c r="H1" s="246" t="s">
        <v>338</v>
      </c>
      <c r="I1" s="246" t="s">
        <v>287</v>
      </c>
      <c r="J1" s="246" t="s">
        <v>126</v>
      </c>
      <c r="K1" s="246" t="s">
        <v>326</v>
      </c>
      <c r="L1" s="246" t="s">
        <v>327</v>
      </c>
      <c r="M1" s="246" t="s">
        <v>124</v>
      </c>
      <c r="N1" s="247" t="s">
        <v>125</v>
      </c>
      <c r="O1" s="215"/>
      <c r="P1" s="215"/>
    </row>
    <row r="2" spans="1:16" s="166" customFormat="1" x14ac:dyDescent="0.35">
      <c r="A2" s="165">
        <v>1</v>
      </c>
      <c r="B2" s="165">
        <v>6110</v>
      </c>
      <c r="C2" s="367"/>
      <c r="D2" s="1" t="s">
        <v>106</v>
      </c>
      <c r="E2" s="81"/>
      <c r="F2" s="82">
        <f>ROUND(E2*'Average Salaries'!B62,2)</f>
        <v>0</v>
      </c>
      <c r="G2" s="82">
        <f>0.0765*F2</f>
        <v>0</v>
      </c>
      <c r="H2" s="82">
        <f>F2*0.1324</f>
        <v>0</v>
      </c>
      <c r="I2" s="83"/>
      <c r="J2" s="82">
        <f>E2*'Average Salaries'!C62</f>
        <v>0</v>
      </c>
      <c r="K2" s="82">
        <f>E2*1700</f>
        <v>0</v>
      </c>
      <c r="L2" s="82">
        <f>E2*2750</f>
        <v>0</v>
      </c>
      <c r="M2" s="82">
        <f>SUM(G2:L2)</f>
        <v>0</v>
      </c>
      <c r="N2" s="84">
        <f>F2+M2</f>
        <v>0</v>
      </c>
    </row>
    <row r="3" spans="1:16" s="166" customFormat="1" x14ac:dyDescent="0.35">
      <c r="A3" s="165">
        <v>1</v>
      </c>
      <c r="B3" s="165">
        <v>6110</v>
      </c>
      <c r="C3" s="367"/>
      <c r="D3" s="2" t="s">
        <v>104</v>
      </c>
      <c r="E3" s="81"/>
      <c r="F3" s="82">
        <f>ROUND(E3*'Average Salaries'!B63,2)</f>
        <v>0</v>
      </c>
      <c r="G3" s="82">
        <f t="shared" ref="G3:G14" si="0">0.0765*F3</f>
        <v>0</v>
      </c>
      <c r="H3" s="82">
        <f t="shared" ref="H3:H7" si="1">F3*0.1324</f>
        <v>0</v>
      </c>
      <c r="I3" s="83"/>
      <c r="J3" s="82">
        <f>E3*'Average Salaries'!C63</f>
        <v>0</v>
      </c>
      <c r="K3" s="82">
        <f>E3*1500</f>
        <v>0</v>
      </c>
      <c r="L3" s="82">
        <f>E3*500</f>
        <v>0</v>
      </c>
      <c r="M3" s="82">
        <f t="shared" ref="M3:M14" si="2">SUM(G3:L3)</f>
        <v>0</v>
      </c>
      <c r="N3" s="84">
        <f t="shared" ref="N3:N14" si="3">F3+M3</f>
        <v>0</v>
      </c>
    </row>
    <row r="4" spans="1:16" s="166" customFormat="1" x14ac:dyDescent="0.35">
      <c r="A4" s="165">
        <v>1</v>
      </c>
      <c r="B4" s="165">
        <v>6110</v>
      </c>
      <c r="C4" s="367"/>
      <c r="D4" s="1" t="s">
        <v>332</v>
      </c>
      <c r="E4" s="81"/>
      <c r="F4" s="82">
        <f>ROUND(E4*'Average Salaries'!B64,2)</f>
        <v>0</v>
      </c>
      <c r="G4" s="82">
        <f t="shared" si="0"/>
        <v>0</v>
      </c>
      <c r="H4" s="82">
        <f t="shared" si="1"/>
        <v>0</v>
      </c>
      <c r="I4" s="83"/>
      <c r="J4" s="82">
        <f>E4*'Average Salaries'!C64</f>
        <v>0</v>
      </c>
      <c r="K4" s="82">
        <f>E4*1700</f>
        <v>0</v>
      </c>
      <c r="L4" s="82">
        <f>E4*2750</f>
        <v>0</v>
      </c>
      <c r="M4" s="82">
        <f t="shared" si="2"/>
        <v>0</v>
      </c>
      <c r="N4" s="84">
        <f t="shared" si="3"/>
        <v>0</v>
      </c>
    </row>
    <row r="5" spans="1:16" s="166" customFormat="1" x14ac:dyDescent="0.35">
      <c r="A5" s="165">
        <v>1</v>
      </c>
      <c r="B5" s="165">
        <v>6143</v>
      </c>
      <c r="C5" s="367"/>
      <c r="D5" s="1" t="s">
        <v>330</v>
      </c>
      <c r="E5" s="81"/>
      <c r="F5" s="82">
        <f>ROUND(E5*'Average Salaries'!B65,2)</f>
        <v>0</v>
      </c>
      <c r="G5" s="82">
        <f t="shared" si="0"/>
        <v>0</v>
      </c>
      <c r="H5" s="82">
        <f t="shared" si="1"/>
        <v>0</v>
      </c>
      <c r="I5" s="83"/>
      <c r="J5" s="82">
        <f>E5*'Average Salaries'!C65</f>
        <v>0</v>
      </c>
      <c r="K5" s="82">
        <f>E5*1700</f>
        <v>0</v>
      </c>
      <c r="L5" s="82">
        <f>E5*2750</f>
        <v>0</v>
      </c>
      <c r="M5" s="82">
        <f t="shared" si="2"/>
        <v>0</v>
      </c>
      <c r="N5" s="84">
        <f t="shared" si="3"/>
        <v>0</v>
      </c>
    </row>
    <row r="6" spans="1:16" s="166" customFormat="1" x14ac:dyDescent="0.35">
      <c r="A6" s="165">
        <v>1</v>
      </c>
      <c r="B6" s="165">
        <v>6143</v>
      </c>
      <c r="C6" s="367"/>
      <c r="D6" s="1" t="s">
        <v>331</v>
      </c>
      <c r="E6" s="81"/>
      <c r="F6" s="82">
        <f>ROUND(E6*'Average Salaries'!B66,2)</f>
        <v>0</v>
      </c>
      <c r="G6" s="82">
        <f t="shared" si="0"/>
        <v>0</v>
      </c>
      <c r="H6" s="82">
        <f t="shared" si="1"/>
        <v>0</v>
      </c>
      <c r="I6" s="83"/>
      <c r="J6" s="82">
        <f>E6*'Average Salaries'!C66</f>
        <v>0</v>
      </c>
      <c r="K6" s="82">
        <f>E6*1200</f>
        <v>0</v>
      </c>
      <c r="L6" s="82">
        <v>0</v>
      </c>
      <c r="M6" s="82">
        <f t="shared" si="2"/>
        <v>0</v>
      </c>
      <c r="N6" s="84">
        <f t="shared" si="3"/>
        <v>0</v>
      </c>
    </row>
    <row r="7" spans="1:16" s="166" customFormat="1" x14ac:dyDescent="0.35">
      <c r="A7" s="165">
        <v>1</v>
      </c>
      <c r="B7" s="165">
        <v>6140</v>
      </c>
      <c r="C7" s="367"/>
      <c r="D7" s="1" t="s">
        <v>107</v>
      </c>
      <c r="E7" s="81"/>
      <c r="F7" s="82">
        <f>ROUND(E7*'Average Salaries'!B67,2)</f>
        <v>0</v>
      </c>
      <c r="G7" s="82">
        <f t="shared" si="0"/>
        <v>0</v>
      </c>
      <c r="H7" s="82">
        <f t="shared" si="1"/>
        <v>0</v>
      </c>
      <c r="I7" s="83"/>
      <c r="J7" s="82">
        <f>E7*'Average Salaries'!C67</f>
        <v>0</v>
      </c>
      <c r="K7" s="82">
        <f>E7*1200</f>
        <v>0</v>
      </c>
      <c r="L7" s="82">
        <v>0</v>
      </c>
      <c r="M7" s="82">
        <f t="shared" si="2"/>
        <v>0</v>
      </c>
      <c r="N7" s="84">
        <f t="shared" si="3"/>
        <v>0</v>
      </c>
    </row>
    <row r="8" spans="1:16" s="166" customFormat="1" x14ac:dyDescent="0.35">
      <c r="A8" s="165">
        <v>1</v>
      </c>
      <c r="B8" s="165">
        <v>6130</v>
      </c>
      <c r="C8" s="367"/>
      <c r="D8" s="1" t="s">
        <v>323</v>
      </c>
      <c r="E8" s="81"/>
      <c r="F8" s="82">
        <f>ROUND(E8*'Average Salaries'!B68,2)</f>
        <v>0</v>
      </c>
      <c r="G8" s="82">
        <f t="shared" si="0"/>
        <v>0</v>
      </c>
      <c r="H8" s="83"/>
      <c r="I8" s="82">
        <f>F8*0.075</f>
        <v>0</v>
      </c>
      <c r="J8" s="82">
        <f>E8*'Average Salaries'!C68</f>
        <v>0</v>
      </c>
      <c r="K8" s="82">
        <f>E8*1000</f>
        <v>0</v>
      </c>
      <c r="L8" s="82">
        <v>0</v>
      </c>
      <c r="M8" s="82">
        <f t="shared" si="2"/>
        <v>0</v>
      </c>
      <c r="N8" s="84">
        <f t="shared" si="3"/>
        <v>0</v>
      </c>
    </row>
    <row r="9" spans="1:16" s="166" customFormat="1" x14ac:dyDescent="0.35">
      <c r="A9" s="165">
        <v>1</v>
      </c>
      <c r="B9" s="165">
        <v>6131</v>
      </c>
      <c r="C9" s="367"/>
      <c r="D9" s="1" t="s">
        <v>324</v>
      </c>
      <c r="E9" s="81"/>
      <c r="F9" s="82">
        <f>ROUND(E9*'Average Salaries'!B69,2)</f>
        <v>0</v>
      </c>
      <c r="G9" s="82">
        <f t="shared" si="0"/>
        <v>0</v>
      </c>
      <c r="H9" s="83"/>
      <c r="I9" s="82">
        <f t="shared" ref="I9:I14" si="4">F9*0.075</f>
        <v>0</v>
      </c>
      <c r="J9" s="82">
        <f>E9*'Average Salaries'!C69</f>
        <v>0</v>
      </c>
      <c r="K9" s="82">
        <f>E9*1000</f>
        <v>0</v>
      </c>
      <c r="L9" s="82">
        <v>0</v>
      </c>
      <c r="M9" s="82">
        <f t="shared" si="2"/>
        <v>0</v>
      </c>
      <c r="N9" s="84">
        <f t="shared" si="3"/>
        <v>0</v>
      </c>
    </row>
    <row r="10" spans="1:16" s="166" customFormat="1" x14ac:dyDescent="0.35">
      <c r="A10" s="165">
        <v>1</v>
      </c>
      <c r="B10" s="165">
        <v>6144</v>
      </c>
      <c r="C10" s="367"/>
      <c r="D10" s="1" t="s">
        <v>372</v>
      </c>
      <c r="E10" s="81"/>
      <c r="F10" s="82">
        <f>ROUND(E10*'Average Salaries'!B70,2)</f>
        <v>0</v>
      </c>
      <c r="G10" s="82">
        <f t="shared" si="0"/>
        <v>0</v>
      </c>
      <c r="H10" s="83"/>
      <c r="I10" s="82">
        <f t="shared" si="4"/>
        <v>0</v>
      </c>
      <c r="J10" s="82">
        <f>E10*'Average Salaries'!C70</f>
        <v>0</v>
      </c>
      <c r="K10" s="82">
        <f>E10*1000</f>
        <v>0</v>
      </c>
      <c r="L10" s="82">
        <v>0</v>
      </c>
      <c r="M10" s="82">
        <f t="shared" si="2"/>
        <v>0</v>
      </c>
      <c r="N10" s="84">
        <f t="shared" si="3"/>
        <v>0</v>
      </c>
    </row>
    <row r="11" spans="1:16" s="166" customFormat="1" x14ac:dyDescent="0.35">
      <c r="A11" s="165">
        <v>1</v>
      </c>
      <c r="B11" s="165">
        <v>6170</v>
      </c>
      <c r="C11" s="367"/>
      <c r="D11" s="60" t="s">
        <v>101</v>
      </c>
      <c r="E11" s="81"/>
      <c r="F11" s="82">
        <f>ROUND(E11*'Average Salaries'!B71,2)</f>
        <v>0</v>
      </c>
      <c r="G11" s="82">
        <f t="shared" si="0"/>
        <v>0</v>
      </c>
      <c r="H11" s="83"/>
      <c r="I11" s="82">
        <f t="shared" si="4"/>
        <v>0</v>
      </c>
      <c r="J11" s="82">
        <f>E11*'Average Salaries'!C71</f>
        <v>0</v>
      </c>
      <c r="K11" s="82">
        <f>E11*1200</f>
        <v>0</v>
      </c>
      <c r="L11" s="82">
        <f>E11*500</f>
        <v>0</v>
      </c>
      <c r="M11" s="82">
        <f t="shared" si="2"/>
        <v>0</v>
      </c>
      <c r="N11" s="84">
        <f t="shared" si="3"/>
        <v>0</v>
      </c>
    </row>
    <row r="12" spans="1:16" s="166" customFormat="1" x14ac:dyDescent="0.35">
      <c r="A12" s="165">
        <v>1</v>
      </c>
      <c r="B12" s="165">
        <v>6170</v>
      </c>
      <c r="C12" s="367"/>
      <c r="D12" s="155" t="s">
        <v>293</v>
      </c>
      <c r="E12" s="81"/>
      <c r="F12" s="82">
        <f>ROUND(E12*'Average Salaries'!B72,2)</f>
        <v>0</v>
      </c>
      <c r="G12" s="82">
        <f t="shared" si="0"/>
        <v>0</v>
      </c>
      <c r="H12" s="83"/>
      <c r="I12" s="82">
        <f t="shared" si="4"/>
        <v>0</v>
      </c>
      <c r="J12" s="82">
        <f>E12*'Average Salaries'!C72</f>
        <v>0</v>
      </c>
      <c r="K12" s="82">
        <f>E12*1200</f>
        <v>0</v>
      </c>
      <c r="L12" s="82">
        <f>E12*500</f>
        <v>0</v>
      </c>
      <c r="M12" s="82">
        <f t="shared" si="2"/>
        <v>0</v>
      </c>
      <c r="N12" s="84">
        <f t="shared" si="3"/>
        <v>0</v>
      </c>
      <c r="O12" s="296"/>
    </row>
    <row r="13" spans="1:16" s="166" customFormat="1" x14ac:dyDescent="0.35">
      <c r="A13" s="165">
        <v>1</v>
      </c>
      <c r="B13" s="165">
        <v>6170</v>
      </c>
      <c r="C13" s="367"/>
      <c r="D13" s="60" t="s">
        <v>102</v>
      </c>
      <c r="E13" s="81"/>
      <c r="F13" s="82">
        <f>ROUND(E13*'Average Salaries'!B73,2)</f>
        <v>0</v>
      </c>
      <c r="G13" s="82">
        <f t="shared" si="0"/>
        <v>0</v>
      </c>
      <c r="H13" s="83"/>
      <c r="I13" s="82">
        <f t="shared" si="4"/>
        <v>0</v>
      </c>
      <c r="J13" s="82">
        <f>E13*'Average Salaries'!C73</f>
        <v>0</v>
      </c>
      <c r="K13" s="82">
        <f>E13*1200</f>
        <v>0</v>
      </c>
      <c r="L13" s="82">
        <f>E13*500</f>
        <v>0</v>
      </c>
      <c r="M13" s="82">
        <f t="shared" si="2"/>
        <v>0</v>
      </c>
      <c r="N13" s="84">
        <f t="shared" si="3"/>
        <v>0</v>
      </c>
    </row>
    <row r="14" spans="1:16" s="166" customFormat="1" x14ac:dyDescent="0.35">
      <c r="A14" s="165">
        <v>1</v>
      </c>
      <c r="B14" s="165">
        <v>6170</v>
      </c>
      <c r="C14" s="367"/>
      <c r="D14" s="60" t="s">
        <v>103</v>
      </c>
      <c r="E14" s="81"/>
      <c r="F14" s="82">
        <f>ROUND(E14*'Average Salaries'!B74,2)</f>
        <v>0</v>
      </c>
      <c r="G14" s="82">
        <f t="shared" si="0"/>
        <v>0</v>
      </c>
      <c r="H14" s="83"/>
      <c r="I14" s="82">
        <f t="shared" si="4"/>
        <v>0</v>
      </c>
      <c r="J14" s="82">
        <f>E14*'Average Salaries'!C74</f>
        <v>0</v>
      </c>
      <c r="K14" s="82">
        <f>E14*1200</f>
        <v>0</v>
      </c>
      <c r="L14" s="82">
        <f>E14*500</f>
        <v>0</v>
      </c>
      <c r="M14" s="82">
        <f t="shared" si="2"/>
        <v>0</v>
      </c>
      <c r="N14" s="84">
        <f t="shared" si="3"/>
        <v>0</v>
      </c>
    </row>
    <row r="15" spans="1:16" s="219" customFormat="1" ht="45.75" customHeight="1" x14ac:dyDescent="0.35">
      <c r="A15" s="214"/>
      <c r="B15" s="214"/>
      <c r="C15" s="367"/>
      <c r="D15" s="248" t="s">
        <v>129</v>
      </c>
      <c r="E15" s="249" t="s">
        <v>127</v>
      </c>
      <c r="F15" s="250" t="s">
        <v>112</v>
      </c>
      <c r="G15" s="250" t="s">
        <v>123</v>
      </c>
      <c r="H15" s="250" t="s">
        <v>105</v>
      </c>
      <c r="I15" s="250" t="s">
        <v>338</v>
      </c>
      <c r="J15" s="250" t="s">
        <v>287</v>
      </c>
      <c r="K15" s="250"/>
      <c r="L15" s="250"/>
      <c r="M15" s="250" t="s">
        <v>124</v>
      </c>
      <c r="N15" s="251" t="s">
        <v>125</v>
      </c>
      <c r="O15" s="218"/>
      <c r="P15" s="218"/>
    </row>
    <row r="16" spans="1:16" s="166" customFormat="1" x14ac:dyDescent="0.35">
      <c r="A16" s="165">
        <v>1</v>
      </c>
      <c r="B16" s="165">
        <v>6185</v>
      </c>
      <c r="C16" s="367"/>
      <c r="D16" s="158" t="s">
        <v>315</v>
      </c>
      <c r="E16" s="81"/>
      <c r="F16" s="85"/>
      <c r="G16" s="82">
        <f>E16*F16*25</f>
        <v>0</v>
      </c>
      <c r="H16" s="82">
        <f>G16*0.0765</f>
        <v>0</v>
      </c>
      <c r="I16" s="82">
        <f>G16*0.1324</f>
        <v>0</v>
      </c>
      <c r="J16" s="83"/>
      <c r="K16" s="83"/>
      <c r="L16" s="83"/>
      <c r="M16" s="82">
        <f>SUM(H16:L16)</f>
        <v>0</v>
      </c>
      <c r="N16" s="84">
        <f>G16+M16</f>
        <v>0</v>
      </c>
    </row>
    <row r="17" spans="1:16" s="166" customFormat="1" x14ac:dyDescent="0.35">
      <c r="A17" s="165">
        <v>1</v>
      </c>
      <c r="B17" s="165">
        <v>6185</v>
      </c>
      <c r="C17" s="367"/>
      <c r="D17" s="158" t="s">
        <v>317</v>
      </c>
      <c r="E17" s="81"/>
      <c r="F17" s="85"/>
      <c r="G17" s="82">
        <f>E17*F17*25</f>
        <v>0</v>
      </c>
      <c r="H17" s="82">
        <f t="shared" ref="H17:H24" si="5">G17*0.0765</f>
        <v>0</v>
      </c>
      <c r="I17" s="82">
        <f t="shared" ref="I17:I18" si="6">G17*0.1324</f>
        <v>0</v>
      </c>
      <c r="J17" s="83"/>
      <c r="K17" s="83"/>
      <c r="L17" s="83"/>
      <c r="M17" s="82">
        <f t="shared" ref="M17:M24" si="7">SUM(H17:L17)</f>
        <v>0</v>
      </c>
      <c r="N17" s="84">
        <f t="shared" ref="N17:N24" si="8">G17+M17</f>
        <v>0</v>
      </c>
    </row>
    <row r="18" spans="1:16" s="166" customFormat="1" x14ac:dyDescent="0.35">
      <c r="A18" s="165">
        <v>1</v>
      </c>
      <c r="B18" s="165">
        <v>6185</v>
      </c>
      <c r="C18" s="367"/>
      <c r="D18" s="158" t="s">
        <v>316</v>
      </c>
      <c r="E18" s="81"/>
      <c r="F18" s="85"/>
      <c r="G18" s="82">
        <f>E18*F18*30</f>
        <v>0</v>
      </c>
      <c r="H18" s="82">
        <f t="shared" si="5"/>
        <v>0</v>
      </c>
      <c r="I18" s="82">
        <f t="shared" si="6"/>
        <v>0</v>
      </c>
      <c r="J18" s="83"/>
      <c r="K18" s="83"/>
      <c r="L18" s="83"/>
      <c r="M18" s="82">
        <f t="shared" si="7"/>
        <v>0</v>
      </c>
      <c r="N18" s="84">
        <f t="shared" si="8"/>
        <v>0</v>
      </c>
    </row>
    <row r="19" spans="1:16" s="166" customFormat="1" x14ac:dyDescent="0.35">
      <c r="A19" s="165"/>
      <c r="B19" s="165">
        <v>6184</v>
      </c>
      <c r="C19" s="367"/>
      <c r="D19" s="158" t="s">
        <v>314</v>
      </c>
      <c r="E19" s="81"/>
      <c r="F19" s="85"/>
      <c r="G19" s="82">
        <f>E19*F19*39.6</f>
        <v>0</v>
      </c>
      <c r="H19" s="82">
        <f t="shared" si="5"/>
        <v>0</v>
      </c>
      <c r="I19" s="83"/>
      <c r="J19" s="82">
        <f t="shared" ref="J19:J24" si="9">G19*0.075</f>
        <v>0</v>
      </c>
      <c r="K19" s="83"/>
      <c r="L19" s="83"/>
      <c r="M19" s="82">
        <f t="shared" si="7"/>
        <v>0</v>
      </c>
      <c r="N19" s="84">
        <f t="shared" si="8"/>
        <v>0</v>
      </c>
    </row>
    <row r="20" spans="1:16" s="166" customFormat="1" x14ac:dyDescent="0.35">
      <c r="A20" s="165"/>
      <c r="B20" s="165">
        <v>6184</v>
      </c>
      <c r="C20" s="367"/>
      <c r="D20" s="158" t="s">
        <v>313</v>
      </c>
      <c r="E20" s="81"/>
      <c r="F20" s="85"/>
      <c r="G20" s="82">
        <f>E20*F20*18.88</f>
        <v>0</v>
      </c>
      <c r="H20" s="82">
        <f t="shared" si="5"/>
        <v>0</v>
      </c>
      <c r="I20" s="83"/>
      <c r="J20" s="82">
        <f t="shared" si="9"/>
        <v>0</v>
      </c>
      <c r="K20" s="83"/>
      <c r="L20" s="83"/>
      <c r="M20" s="82">
        <f t="shared" si="7"/>
        <v>0</v>
      </c>
      <c r="N20" s="84">
        <f t="shared" si="8"/>
        <v>0</v>
      </c>
    </row>
    <row r="21" spans="1:16" s="166" customFormat="1" x14ac:dyDescent="0.35">
      <c r="A21" s="165">
        <v>1</v>
      </c>
      <c r="B21" s="165">
        <v>6184</v>
      </c>
      <c r="C21" s="367"/>
      <c r="D21" s="158" t="s">
        <v>216</v>
      </c>
      <c r="E21" s="81"/>
      <c r="F21" s="85"/>
      <c r="G21" s="82">
        <f>E21*F21*22</f>
        <v>0</v>
      </c>
      <c r="H21" s="82">
        <f t="shared" si="5"/>
        <v>0</v>
      </c>
      <c r="I21" s="83"/>
      <c r="J21" s="82">
        <f t="shared" si="9"/>
        <v>0</v>
      </c>
      <c r="K21" s="83"/>
      <c r="L21" s="83"/>
      <c r="M21" s="82">
        <f t="shared" si="7"/>
        <v>0</v>
      </c>
      <c r="N21" s="84">
        <f t="shared" si="8"/>
        <v>0</v>
      </c>
    </row>
    <row r="22" spans="1:16" s="166" customFormat="1" x14ac:dyDescent="0.35">
      <c r="A22" s="165">
        <v>1</v>
      </c>
      <c r="B22" s="165">
        <v>6184</v>
      </c>
      <c r="C22" s="367"/>
      <c r="D22" s="158" t="s">
        <v>217</v>
      </c>
      <c r="E22" s="81"/>
      <c r="F22" s="85"/>
      <c r="G22" s="82">
        <f>E22*F22*26</f>
        <v>0</v>
      </c>
      <c r="H22" s="82">
        <f t="shared" si="5"/>
        <v>0</v>
      </c>
      <c r="I22" s="83"/>
      <c r="J22" s="82">
        <f t="shared" si="9"/>
        <v>0</v>
      </c>
      <c r="K22" s="83"/>
      <c r="L22" s="83"/>
      <c r="M22" s="82">
        <f t="shared" si="7"/>
        <v>0</v>
      </c>
      <c r="N22" s="84">
        <f t="shared" si="8"/>
        <v>0</v>
      </c>
    </row>
    <row r="23" spans="1:16" s="166" customFormat="1" x14ac:dyDescent="0.35">
      <c r="A23" s="165">
        <v>1</v>
      </c>
      <c r="B23" s="165">
        <v>6184</v>
      </c>
      <c r="C23" s="367"/>
      <c r="D23" s="158" t="s">
        <v>288</v>
      </c>
      <c r="E23" s="81"/>
      <c r="F23" s="85"/>
      <c r="G23" s="82">
        <f>E23*F23*9.8</f>
        <v>0</v>
      </c>
      <c r="H23" s="82">
        <f t="shared" si="5"/>
        <v>0</v>
      </c>
      <c r="I23" s="83"/>
      <c r="J23" s="82">
        <f t="shared" si="9"/>
        <v>0</v>
      </c>
      <c r="K23" s="83"/>
      <c r="L23" s="83"/>
      <c r="M23" s="82">
        <f t="shared" si="7"/>
        <v>0</v>
      </c>
      <c r="N23" s="84">
        <f t="shared" si="8"/>
        <v>0</v>
      </c>
    </row>
    <row r="24" spans="1:16" s="166" customFormat="1" x14ac:dyDescent="0.35">
      <c r="A24" s="165">
        <v>1</v>
      </c>
      <c r="B24" s="165">
        <v>6184</v>
      </c>
      <c r="C24" s="367"/>
      <c r="D24" s="158" t="s">
        <v>289</v>
      </c>
      <c r="E24" s="81"/>
      <c r="F24" s="85"/>
      <c r="G24" s="82">
        <f>E24*F24*11.5</f>
        <v>0</v>
      </c>
      <c r="H24" s="82">
        <f t="shared" si="5"/>
        <v>0</v>
      </c>
      <c r="I24" s="83"/>
      <c r="J24" s="82">
        <f t="shared" si="9"/>
        <v>0</v>
      </c>
      <c r="K24" s="83"/>
      <c r="L24" s="83"/>
      <c r="M24" s="82">
        <f t="shared" si="7"/>
        <v>0</v>
      </c>
      <c r="N24" s="84">
        <f t="shared" si="8"/>
        <v>0</v>
      </c>
    </row>
    <row r="25" spans="1:16" s="166" customFormat="1" ht="14" thickBot="1" x14ac:dyDescent="0.4">
      <c r="A25" s="220"/>
      <c r="B25" s="220"/>
      <c r="C25" s="367"/>
      <c r="D25" s="160" t="s">
        <v>196</v>
      </c>
      <c r="E25" s="209"/>
      <c r="F25" s="236" t="s">
        <v>197</v>
      </c>
      <c r="G25" s="209"/>
      <c r="H25" s="209"/>
      <c r="I25" s="209"/>
      <c r="J25" s="209"/>
      <c r="K25" s="209"/>
      <c r="L25" s="209"/>
      <c r="M25" s="82"/>
      <c r="N25" s="84"/>
    </row>
    <row r="26" spans="1:16" s="221" customFormat="1" ht="14" thickBot="1" x14ac:dyDescent="0.4">
      <c r="B26" s="222"/>
      <c r="C26" s="368"/>
      <c r="D26" s="161" t="s">
        <v>218</v>
      </c>
      <c r="E26" s="210"/>
      <c r="F26" s="211" t="s">
        <v>205</v>
      </c>
      <c r="G26" s="195">
        <f>SUM(F2:F14)+SUM(G16:G24)</f>
        <v>0</v>
      </c>
      <c r="H26" s="210"/>
      <c r="I26" s="211" t="s">
        <v>206</v>
      </c>
      <c r="J26" s="195">
        <f>SUM(M2:M14)+SUM(M16:M24)</f>
        <v>0</v>
      </c>
      <c r="K26" s="212"/>
      <c r="L26" s="212"/>
      <c r="M26" s="212"/>
      <c r="N26" s="213"/>
    </row>
    <row r="27" spans="1:16" s="166" customFormat="1" ht="3.75" customHeight="1" thickBot="1" x14ac:dyDescent="0.4">
      <c r="A27" s="220"/>
      <c r="B27" s="220"/>
      <c r="C27" s="252"/>
      <c r="D27" s="163"/>
      <c r="E27" s="223"/>
      <c r="F27" s="223"/>
      <c r="G27" s="223"/>
      <c r="H27" s="223"/>
      <c r="I27" s="223"/>
      <c r="J27" s="223"/>
      <c r="K27" s="223"/>
      <c r="L27" s="223"/>
      <c r="M27" s="117"/>
      <c r="N27" s="117"/>
    </row>
    <row r="28" spans="1:16" s="219" customFormat="1" ht="45.75" customHeight="1" x14ac:dyDescent="0.35">
      <c r="A28" s="214"/>
      <c r="B28" s="214"/>
      <c r="C28" s="375" t="s">
        <v>5</v>
      </c>
      <c r="D28" s="253" t="s">
        <v>128</v>
      </c>
      <c r="E28" s="254" t="s">
        <v>111</v>
      </c>
      <c r="F28" s="246" t="s">
        <v>112</v>
      </c>
      <c r="G28" s="246" t="s">
        <v>123</v>
      </c>
      <c r="H28" s="246"/>
      <c r="I28" s="250"/>
      <c r="J28" s="246"/>
      <c r="K28" s="246"/>
      <c r="L28" s="246"/>
      <c r="M28" s="246"/>
      <c r="N28" s="247" t="s">
        <v>125</v>
      </c>
      <c r="O28" s="218"/>
      <c r="P28" s="218"/>
    </row>
    <row r="29" spans="1:16" s="166" customFormat="1" ht="17.25" customHeight="1" x14ac:dyDescent="0.35">
      <c r="A29" s="165">
        <v>6</v>
      </c>
      <c r="B29" s="165">
        <v>6303</v>
      </c>
      <c r="C29" s="376"/>
      <c r="D29" s="158" t="s">
        <v>199</v>
      </c>
      <c r="E29" s="88"/>
      <c r="F29" s="88"/>
      <c r="G29" s="82">
        <f>E29*F29*254</f>
        <v>0</v>
      </c>
      <c r="H29" s="83"/>
      <c r="I29" s="83"/>
      <c r="J29" s="83"/>
      <c r="K29" s="83"/>
      <c r="L29" s="83"/>
      <c r="M29" s="83"/>
      <c r="N29" s="84">
        <f>G29+M29</f>
        <v>0</v>
      </c>
    </row>
    <row r="30" spans="1:16" s="219" customFormat="1" ht="25.5" customHeight="1" x14ac:dyDescent="0.35">
      <c r="A30" s="214"/>
      <c r="B30" s="214"/>
      <c r="C30" s="376"/>
      <c r="D30" s="248" t="s">
        <v>200</v>
      </c>
      <c r="E30" s="249" t="s">
        <v>201</v>
      </c>
      <c r="F30" s="361" t="s">
        <v>202</v>
      </c>
      <c r="G30" s="361"/>
      <c r="H30" s="361"/>
      <c r="I30" s="361"/>
      <c r="J30" s="361"/>
      <c r="K30" s="361"/>
      <c r="L30" s="361"/>
      <c r="M30" s="361"/>
      <c r="N30" s="362"/>
      <c r="O30" s="218"/>
      <c r="P30" s="218"/>
    </row>
    <row r="31" spans="1:16" x14ac:dyDescent="0.35">
      <c r="A31" s="165">
        <v>6</v>
      </c>
      <c r="B31" s="165">
        <v>6303</v>
      </c>
      <c r="C31" s="376"/>
      <c r="D31" s="80" t="s">
        <v>204</v>
      </c>
      <c r="E31" s="85"/>
      <c r="F31" s="87" t="s">
        <v>133</v>
      </c>
      <c r="G31" s="82"/>
      <c r="H31" s="82"/>
      <c r="I31" s="82"/>
      <c r="J31" s="82"/>
      <c r="K31" s="82"/>
      <c r="L31" s="82"/>
      <c r="M31" s="82"/>
      <c r="N31" s="84"/>
    </row>
    <row r="32" spans="1:16" x14ac:dyDescent="0.35">
      <c r="A32" s="165">
        <v>6</v>
      </c>
      <c r="B32" s="165">
        <v>6303</v>
      </c>
      <c r="C32" s="376"/>
      <c r="D32" s="80" t="s">
        <v>204</v>
      </c>
      <c r="E32" s="85"/>
      <c r="F32" s="179"/>
      <c r="G32" s="82"/>
      <c r="H32" s="82"/>
      <c r="I32" s="82"/>
      <c r="J32" s="82"/>
      <c r="K32" s="82"/>
      <c r="L32" s="82"/>
      <c r="M32" s="82"/>
      <c r="N32" s="84"/>
    </row>
    <row r="33" spans="1:14" x14ac:dyDescent="0.35">
      <c r="A33" s="165">
        <v>6</v>
      </c>
      <c r="B33" s="165">
        <v>6303</v>
      </c>
      <c r="C33" s="376"/>
      <c r="D33" s="80" t="s">
        <v>204</v>
      </c>
      <c r="E33" s="85"/>
      <c r="F33" s="179"/>
      <c r="G33" s="82"/>
      <c r="H33" s="82"/>
      <c r="I33" s="82"/>
      <c r="J33" s="82"/>
      <c r="K33" s="82"/>
      <c r="L33" s="82"/>
      <c r="M33" s="82"/>
      <c r="N33" s="84"/>
    </row>
    <row r="34" spans="1:14" x14ac:dyDescent="0.35">
      <c r="A34" s="165">
        <v>6</v>
      </c>
      <c r="B34" s="165">
        <v>6303</v>
      </c>
      <c r="C34" s="376"/>
      <c r="D34" s="80" t="s">
        <v>204</v>
      </c>
      <c r="E34" s="85"/>
      <c r="F34" s="179"/>
      <c r="G34" s="82"/>
      <c r="H34" s="82"/>
      <c r="I34" s="82"/>
      <c r="J34" s="82"/>
      <c r="K34" s="82"/>
      <c r="L34" s="82"/>
      <c r="M34" s="82"/>
      <c r="N34" s="84"/>
    </row>
    <row r="35" spans="1:14" x14ac:dyDescent="0.35">
      <c r="A35" s="165">
        <v>6</v>
      </c>
      <c r="B35" s="165">
        <v>6304</v>
      </c>
      <c r="C35" s="376"/>
      <c r="D35" s="80" t="s">
        <v>113</v>
      </c>
      <c r="E35" s="85"/>
      <c r="F35" s="179" t="s">
        <v>213</v>
      </c>
      <c r="G35" s="82"/>
      <c r="H35" s="82"/>
      <c r="I35" s="82"/>
      <c r="J35" s="82"/>
      <c r="K35" s="82"/>
      <c r="L35" s="82"/>
      <c r="M35" s="82"/>
      <c r="N35" s="84"/>
    </row>
    <row r="36" spans="1:14" x14ac:dyDescent="0.35">
      <c r="A36" s="165">
        <v>6</v>
      </c>
      <c r="B36" s="165">
        <v>6304</v>
      </c>
      <c r="C36" s="376"/>
      <c r="D36" s="80" t="s">
        <v>113</v>
      </c>
      <c r="E36" s="85"/>
      <c r="F36" s="179" t="s">
        <v>213</v>
      </c>
      <c r="G36" s="82"/>
      <c r="H36" s="82"/>
      <c r="I36" s="82"/>
      <c r="J36" s="82"/>
      <c r="K36" s="82"/>
      <c r="L36" s="82"/>
      <c r="M36" s="82"/>
      <c r="N36" s="84"/>
    </row>
    <row r="37" spans="1:14" x14ac:dyDescent="0.35">
      <c r="A37" s="165">
        <v>6</v>
      </c>
      <c r="B37" s="165">
        <v>6320</v>
      </c>
      <c r="C37" s="376"/>
      <c r="D37" s="158" t="s">
        <v>18</v>
      </c>
      <c r="E37" s="85"/>
      <c r="F37" s="87" t="s">
        <v>130</v>
      </c>
      <c r="G37" s="82"/>
      <c r="H37" s="82"/>
      <c r="I37" s="82"/>
      <c r="J37" s="82"/>
      <c r="K37" s="82"/>
      <c r="L37" s="82"/>
      <c r="M37" s="82"/>
      <c r="N37" s="84"/>
    </row>
    <row r="38" spans="1:14" ht="14" thickBot="1" x14ac:dyDescent="0.4">
      <c r="A38" s="165">
        <v>6</v>
      </c>
      <c r="B38" s="165">
        <v>6329</v>
      </c>
      <c r="C38" s="376"/>
      <c r="D38" s="158" t="s">
        <v>19</v>
      </c>
      <c r="E38" s="85"/>
      <c r="F38" s="87" t="s">
        <v>134</v>
      </c>
      <c r="G38" s="82"/>
      <c r="H38" s="82"/>
      <c r="I38" s="82"/>
      <c r="J38" s="82"/>
      <c r="K38" s="82"/>
      <c r="L38" s="82"/>
      <c r="M38" s="82"/>
      <c r="N38" s="84"/>
    </row>
    <row r="39" spans="1:14" s="166" customFormat="1" ht="14" thickBot="1" x14ac:dyDescent="0.4">
      <c r="B39" s="226"/>
      <c r="C39" s="377"/>
      <c r="D39" s="161" t="s">
        <v>207</v>
      </c>
      <c r="E39" s="193">
        <f>SUM(E31:E38)+N29</f>
        <v>0</v>
      </c>
      <c r="F39" s="180"/>
      <c r="G39" s="181"/>
      <c r="H39" s="182"/>
      <c r="I39" s="180"/>
      <c r="J39" s="181"/>
      <c r="K39" s="181"/>
      <c r="L39" s="181"/>
      <c r="M39" s="181"/>
      <c r="N39" s="183"/>
    </row>
    <row r="40" spans="1:14" s="166" customFormat="1" ht="3.75" customHeight="1" thickBot="1" x14ac:dyDescent="0.4">
      <c r="A40" s="165"/>
      <c r="B40" s="165"/>
      <c r="C40" s="165"/>
      <c r="E40" s="82"/>
      <c r="F40" s="89"/>
      <c r="G40" s="117"/>
      <c r="H40" s="117"/>
      <c r="I40" s="117"/>
      <c r="J40" s="117"/>
      <c r="K40" s="117"/>
      <c r="L40" s="117"/>
      <c r="M40" s="117"/>
      <c r="N40" s="117"/>
    </row>
    <row r="41" spans="1:14" x14ac:dyDescent="0.35">
      <c r="A41" s="165">
        <v>3</v>
      </c>
      <c r="B41" s="165">
        <v>6366</v>
      </c>
      <c r="C41" s="369" t="s">
        <v>2</v>
      </c>
      <c r="D41" s="167" t="s">
        <v>114</v>
      </c>
      <c r="E41" s="90"/>
      <c r="F41" s="184" t="s">
        <v>194</v>
      </c>
      <c r="G41" s="185"/>
      <c r="H41" s="185"/>
      <c r="I41" s="185"/>
      <c r="J41" s="185"/>
      <c r="K41" s="185"/>
      <c r="L41" s="185"/>
      <c r="M41" s="185"/>
      <c r="N41" s="186"/>
    </row>
    <row r="42" spans="1:14" ht="14" thickBot="1" x14ac:dyDescent="0.4">
      <c r="A42" s="165">
        <v>3</v>
      </c>
      <c r="B42" s="165">
        <v>6368</v>
      </c>
      <c r="C42" s="370"/>
      <c r="D42" s="158" t="s">
        <v>115</v>
      </c>
      <c r="E42" s="88"/>
      <c r="F42" s="179" t="s">
        <v>194</v>
      </c>
      <c r="G42" s="82"/>
      <c r="H42" s="82"/>
      <c r="I42" s="82"/>
      <c r="J42" s="82"/>
      <c r="K42" s="82"/>
      <c r="L42" s="82"/>
      <c r="M42" s="82"/>
      <c r="N42" s="84"/>
    </row>
    <row r="43" spans="1:14" s="166" customFormat="1" ht="14" thickBot="1" x14ac:dyDescent="0.4">
      <c r="B43" s="226"/>
      <c r="C43" s="371"/>
      <c r="D43" s="161" t="s">
        <v>208</v>
      </c>
      <c r="E43" s="193">
        <f>SUM(E40:E42)</f>
        <v>0</v>
      </c>
      <c r="F43" s="180"/>
      <c r="G43" s="181"/>
      <c r="H43" s="182"/>
      <c r="I43" s="180"/>
      <c r="J43" s="181"/>
      <c r="K43" s="181"/>
      <c r="L43" s="181"/>
      <c r="M43" s="181"/>
      <c r="N43" s="183"/>
    </row>
    <row r="44" spans="1:14" ht="3.75" customHeight="1" thickBot="1" x14ac:dyDescent="0.4">
      <c r="B44" s="165"/>
      <c r="C44" s="165"/>
      <c r="E44" s="82"/>
      <c r="F44" s="187"/>
      <c r="G44" s="117"/>
      <c r="H44" s="117"/>
      <c r="I44" s="117"/>
      <c r="J44" s="117"/>
      <c r="K44" s="117"/>
      <c r="L44" s="117"/>
      <c r="M44" s="117"/>
      <c r="N44" s="117"/>
    </row>
    <row r="45" spans="1:14" x14ac:dyDescent="0.35">
      <c r="A45" s="165">
        <v>4</v>
      </c>
      <c r="B45" s="165">
        <v>6530</v>
      </c>
      <c r="C45" s="372" t="s">
        <v>3</v>
      </c>
      <c r="D45" s="167" t="s">
        <v>119</v>
      </c>
      <c r="E45" s="90"/>
      <c r="F45" s="184" t="s">
        <v>198</v>
      </c>
      <c r="G45" s="185"/>
      <c r="H45" s="185"/>
      <c r="I45" s="185"/>
      <c r="J45" s="185"/>
      <c r="K45" s="185"/>
      <c r="L45" s="185"/>
      <c r="M45" s="185"/>
      <c r="N45" s="186"/>
    </row>
    <row r="46" spans="1:14" ht="14" thickBot="1" x14ac:dyDescent="0.4">
      <c r="A46" s="165">
        <v>4</v>
      </c>
      <c r="B46" s="165">
        <v>6555</v>
      </c>
      <c r="C46" s="373"/>
      <c r="D46" s="158" t="s">
        <v>120</v>
      </c>
      <c r="E46" s="85"/>
      <c r="F46" s="179" t="s">
        <v>198</v>
      </c>
      <c r="G46" s="82"/>
      <c r="H46" s="82"/>
      <c r="I46" s="82"/>
      <c r="J46" s="82"/>
      <c r="K46" s="82"/>
      <c r="L46" s="82"/>
      <c r="M46" s="82"/>
      <c r="N46" s="84"/>
    </row>
    <row r="47" spans="1:14" s="166" customFormat="1" ht="14" thickBot="1" x14ac:dyDescent="0.4">
      <c r="B47" s="226"/>
      <c r="C47" s="374"/>
      <c r="D47" s="161" t="s">
        <v>209</v>
      </c>
      <c r="E47" s="193">
        <f>SUM(E44:E46)</f>
        <v>0</v>
      </c>
      <c r="F47" s="180"/>
      <c r="G47" s="181"/>
      <c r="H47" s="182"/>
      <c r="I47" s="180"/>
      <c r="J47" s="181"/>
      <c r="K47" s="181"/>
      <c r="L47" s="181"/>
      <c r="M47" s="181"/>
      <c r="N47" s="183"/>
    </row>
    <row r="48" spans="1:14" ht="3.75" customHeight="1" thickBot="1" x14ac:dyDescent="0.4">
      <c r="B48" s="165"/>
      <c r="C48" s="165"/>
      <c r="E48" s="82"/>
      <c r="F48" s="187"/>
      <c r="G48" s="117"/>
      <c r="H48" s="117"/>
      <c r="I48" s="117"/>
      <c r="J48" s="117"/>
      <c r="K48" s="117"/>
      <c r="L48" s="117"/>
      <c r="M48" s="117"/>
      <c r="N48" s="117"/>
    </row>
    <row r="49" spans="1:14" x14ac:dyDescent="0.35">
      <c r="A49" s="165">
        <v>5</v>
      </c>
      <c r="B49" s="165">
        <v>6401</v>
      </c>
      <c r="C49" s="363" t="s">
        <v>4</v>
      </c>
      <c r="D49" s="167" t="s">
        <v>116</v>
      </c>
      <c r="E49" s="90"/>
      <c r="F49" s="188"/>
      <c r="G49" s="185"/>
      <c r="H49" s="185"/>
      <c r="I49" s="185"/>
      <c r="J49" s="185"/>
      <c r="K49" s="185"/>
      <c r="L49" s="185"/>
      <c r="M49" s="185"/>
      <c r="N49" s="186"/>
    </row>
    <row r="50" spans="1:14" x14ac:dyDescent="0.35">
      <c r="A50" s="165">
        <v>5</v>
      </c>
      <c r="B50" s="165">
        <v>6402</v>
      </c>
      <c r="C50" s="364"/>
      <c r="D50" s="158" t="s">
        <v>99</v>
      </c>
      <c r="E50" s="85"/>
      <c r="F50" s="87" t="s">
        <v>195</v>
      </c>
      <c r="G50" s="82"/>
      <c r="H50" s="82"/>
      <c r="I50" s="82"/>
      <c r="J50" s="82"/>
      <c r="K50" s="82"/>
      <c r="L50" s="82"/>
      <c r="M50" s="82"/>
      <c r="N50" s="84"/>
    </row>
    <row r="51" spans="1:14" x14ac:dyDescent="0.35">
      <c r="A51" s="165">
        <v>5</v>
      </c>
      <c r="B51" s="165">
        <v>6430</v>
      </c>
      <c r="C51" s="364"/>
      <c r="D51" s="158" t="s">
        <v>117</v>
      </c>
      <c r="E51" s="85"/>
      <c r="F51" s="179"/>
      <c r="G51" s="82"/>
      <c r="H51" s="82"/>
      <c r="I51" s="82"/>
      <c r="J51" s="82"/>
      <c r="K51" s="82"/>
      <c r="L51" s="82"/>
      <c r="M51" s="82"/>
      <c r="N51" s="84"/>
    </row>
    <row r="52" spans="1:14" x14ac:dyDescent="0.35">
      <c r="A52" s="165">
        <v>5</v>
      </c>
      <c r="B52" s="165">
        <v>6432</v>
      </c>
      <c r="C52" s="364"/>
      <c r="D52" s="158" t="s">
        <v>100</v>
      </c>
      <c r="E52" s="85"/>
      <c r="F52" s="179"/>
      <c r="G52" s="82"/>
      <c r="H52" s="82"/>
      <c r="I52" s="82"/>
      <c r="J52" s="82"/>
      <c r="K52" s="82"/>
      <c r="L52" s="82"/>
      <c r="M52" s="82"/>
      <c r="N52" s="84"/>
    </row>
    <row r="53" spans="1:14" x14ac:dyDescent="0.35">
      <c r="A53" s="165">
        <v>5</v>
      </c>
      <c r="B53" s="165">
        <v>6460</v>
      </c>
      <c r="C53" s="364"/>
      <c r="D53" s="158" t="s">
        <v>21</v>
      </c>
      <c r="E53" s="85"/>
      <c r="F53" s="179" t="s">
        <v>198</v>
      </c>
      <c r="G53" s="82"/>
      <c r="H53" s="82"/>
      <c r="I53" s="82"/>
      <c r="J53" s="82"/>
      <c r="K53" s="82"/>
      <c r="L53" s="82"/>
      <c r="M53" s="82"/>
      <c r="N53" s="84"/>
    </row>
    <row r="54" spans="1:14" x14ac:dyDescent="0.35">
      <c r="A54" s="165">
        <v>5</v>
      </c>
      <c r="B54" s="165">
        <v>6470</v>
      </c>
      <c r="C54" s="364"/>
      <c r="D54" s="158" t="s">
        <v>334</v>
      </c>
      <c r="E54" s="85"/>
      <c r="F54" s="179"/>
      <c r="G54" s="82"/>
      <c r="H54" s="82"/>
      <c r="I54" s="82"/>
      <c r="J54" s="82"/>
      <c r="K54" s="82"/>
      <c r="L54" s="82"/>
      <c r="M54" s="82"/>
      <c r="N54" s="84"/>
    </row>
    <row r="55" spans="1:14" ht="14" thickBot="1" x14ac:dyDescent="0.4">
      <c r="A55" s="165">
        <v>5</v>
      </c>
      <c r="B55" s="165">
        <v>6461</v>
      </c>
      <c r="C55" s="364"/>
      <c r="D55" s="158" t="s">
        <v>22</v>
      </c>
      <c r="E55" s="85"/>
      <c r="F55" s="179" t="s">
        <v>198</v>
      </c>
      <c r="G55" s="82"/>
      <c r="H55" s="82"/>
      <c r="I55" s="82"/>
      <c r="J55" s="82"/>
      <c r="K55" s="82"/>
      <c r="L55" s="82"/>
      <c r="M55" s="82"/>
      <c r="N55" s="84"/>
    </row>
    <row r="56" spans="1:14" s="166" customFormat="1" ht="14" thickBot="1" x14ac:dyDescent="0.4">
      <c r="B56" s="226"/>
      <c r="C56" s="365"/>
      <c r="D56" s="161" t="s">
        <v>210</v>
      </c>
      <c r="E56" s="193">
        <f>SUM(E48:E55)</f>
        <v>0</v>
      </c>
      <c r="F56" s="180"/>
      <c r="G56" s="181"/>
      <c r="H56" s="182"/>
      <c r="I56" s="180"/>
      <c r="J56" s="181"/>
      <c r="K56" s="181"/>
      <c r="L56" s="181"/>
      <c r="M56" s="181"/>
      <c r="N56" s="183"/>
    </row>
    <row r="57" spans="1:14" ht="3.75" customHeight="1" thickBot="1" x14ac:dyDescent="0.4">
      <c r="B57" s="165"/>
      <c r="C57" s="168"/>
      <c r="E57" s="82"/>
      <c r="F57" s="187"/>
      <c r="G57" s="117"/>
      <c r="H57" s="117"/>
      <c r="I57" s="117"/>
      <c r="J57" s="117"/>
      <c r="K57" s="117"/>
      <c r="L57" s="117"/>
      <c r="M57" s="117"/>
      <c r="N57" s="117"/>
    </row>
    <row r="58" spans="1:14" x14ac:dyDescent="0.35">
      <c r="A58" s="165">
        <v>8</v>
      </c>
      <c r="B58" s="165">
        <v>6360</v>
      </c>
      <c r="C58" s="363" t="s">
        <v>7</v>
      </c>
      <c r="D58" s="167" t="s">
        <v>20</v>
      </c>
      <c r="E58" s="90"/>
      <c r="F58" s="184" t="s">
        <v>203</v>
      </c>
      <c r="G58" s="185"/>
      <c r="H58" s="185"/>
      <c r="I58" s="185"/>
      <c r="J58" s="185"/>
      <c r="K58" s="185"/>
      <c r="L58" s="185"/>
      <c r="M58" s="185"/>
      <c r="N58" s="186"/>
    </row>
    <row r="59" spans="1:14" x14ac:dyDescent="0.35">
      <c r="A59" s="165">
        <v>8</v>
      </c>
      <c r="B59" s="165">
        <v>6369</v>
      </c>
      <c r="C59" s="364"/>
      <c r="D59" s="158" t="s">
        <v>132</v>
      </c>
      <c r="E59" s="85"/>
      <c r="F59" s="179"/>
      <c r="G59" s="82"/>
      <c r="H59" s="82"/>
      <c r="I59" s="82"/>
      <c r="J59" s="82"/>
      <c r="K59" s="82"/>
      <c r="L59" s="82"/>
      <c r="M59" s="82"/>
      <c r="N59" s="84"/>
    </row>
    <row r="60" spans="1:14" x14ac:dyDescent="0.35">
      <c r="A60" s="165">
        <v>8</v>
      </c>
      <c r="B60" s="165">
        <v>6490</v>
      </c>
      <c r="C60" s="364"/>
      <c r="D60" s="158" t="s">
        <v>118</v>
      </c>
      <c r="E60" s="85"/>
      <c r="F60" s="87" t="s">
        <v>131</v>
      </c>
      <c r="G60" s="82"/>
      <c r="H60" s="82"/>
      <c r="I60" s="82"/>
      <c r="J60" s="82"/>
      <c r="K60" s="82"/>
      <c r="L60" s="82"/>
      <c r="M60" s="82"/>
      <c r="N60" s="84"/>
    </row>
    <row r="61" spans="1:14" ht="14" thickBot="1" x14ac:dyDescent="0.4">
      <c r="A61" s="165">
        <v>8</v>
      </c>
      <c r="B61" s="165">
        <v>6820</v>
      </c>
      <c r="C61" s="364"/>
      <c r="D61" s="158" t="s">
        <v>23</v>
      </c>
      <c r="E61" s="85"/>
      <c r="F61" s="179" t="s">
        <v>198</v>
      </c>
      <c r="G61" s="82"/>
      <c r="H61" s="82"/>
      <c r="I61" s="82"/>
      <c r="J61" s="82"/>
      <c r="K61" s="82"/>
      <c r="L61" s="82"/>
      <c r="M61" s="82"/>
      <c r="N61" s="84"/>
    </row>
    <row r="62" spans="1:14" s="166" customFormat="1" ht="14" thickBot="1" x14ac:dyDescent="0.4">
      <c r="B62" s="226"/>
      <c r="C62" s="365"/>
      <c r="D62" s="161" t="s">
        <v>211</v>
      </c>
      <c r="E62" s="193">
        <f>SUM(E57:E61)</f>
        <v>0</v>
      </c>
      <c r="F62" s="180"/>
      <c r="G62" s="181"/>
      <c r="H62" s="182"/>
      <c r="I62" s="180"/>
      <c r="J62" s="181"/>
      <c r="K62" s="181"/>
      <c r="L62" s="181"/>
      <c r="M62" s="181"/>
      <c r="N62" s="183"/>
    </row>
    <row r="63" spans="1:14" ht="3.75" customHeight="1" thickBot="1" x14ac:dyDescent="0.4">
      <c r="B63" s="165"/>
      <c r="C63" s="165"/>
      <c r="E63" s="82"/>
      <c r="F63" s="187"/>
      <c r="G63" s="117"/>
      <c r="H63" s="117"/>
      <c r="I63" s="117"/>
      <c r="J63" s="117"/>
      <c r="K63" s="117"/>
      <c r="L63" s="117"/>
      <c r="M63" s="117"/>
      <c r="N63" s="117"/>
    </row>
    <row r="64" spans="1:14" s="166" customFormat="1" ht="14" thickBot="1" x14ac:dyDescent="0.4">
      <c r="B64" s="226"/>
      <c r="C64" s="169"/>
      <c r="D64" s="170" t="s">
        <v>212</v>
      </c>
      <c r="E64" s="193">
        <f>SUM(G26+J26+E39+E43+E47+E56+E62)</f>
        <v>0</v>
      </c>
      <c r="F64" s="189"/>
      <c r="G64" s="190"/>
      <c r="H64" s="191"/>
      <c r="I64" s="189"/>
      <c r="J64" s="190"/>
      <c r="K64" s="190"/>
      <c r="L64" s="190"/>
      <c r="M64" s="190"/>
      <c r="N64" s="192"/>
    </row>
    <row r="65" spans="1:14" x14ac:dyDescent="0.35">
      <c r="A65" s="165">
        <v>10</v>
      </c>
      <c r="B65" s="165">
        <v>6895</v>
      </c>
      <c r="C65" s="171"/>
      <c r="D65" s="158" t="s">
        <v>376</v>
      </c>
      <c r="E65" s="194">
        <f>(E64-E35-E36)*0.156</f>
        <v>0</v>
      </c>
      <c r="F65" s="179" t="s">
        <v>220</v>
      </c>
      <c r="G65" s="82"/>
      <c r="H65" s="82"/>
      <c r="I65" s="82"/>
      <c r="J65" s="82"/>
      <c r="K65" s="82"/>
      <c r="L65" s="82"/>
      <c r="M65" s="82"/>
      <c r="N65" s="84"/>
    </row>
    <row r="66" spans="1:14" ht="14" thickBot="1" x14ac:dyDescent="0.4">
      <c r="A66" s="165">
        <v>10</v>
      </c>
      <c r="B66" s="165">
        <v>6895</v>
      </c>
      <c r="C66" s="171"/>
      <c r="D66" s="158" t="s">
        <v>377</v>
      </c>
      <c r="E66" s="194">
        <f>(E64-E36-E37)*0.059</f>
        <v>0</v>
      </c>
      <c r="F66" s="179" t="s">
        <v>220</v>
      </c>
      <c r="G66" s="82"/>
      <c r="H66" s="82"/>
      <c r="I66" s="82"/>
      <c r="J66" s="82"/>
      <c r="K66" s="82"/>
      <c r="L66" s="82"/>
      <c r="M66" s="82"/>
      <c r="N66" s="84"/>
    </row>
    <row r="67" spans="1:14" s="166" customFormat="1" ht="14" thickBot="1" x14ac:dyDescent="0.4">
      <c r="B67" s="226"/>
      <c r="C67" s="172"/>
      <c r="D67" s="161" t="s">
        <v>10</v>
      </c>
      <c r="E67" s="193">
        <f>SUM(E64:E66)</f>
        <v>0</v>
      </c>
      <c r="F67" s="180"/>
      <c r="G67" s="181"/>
      <c r="H67" s="182"/>
      <c r="I67" s="180"/>
      <c r="J67" s="181"/>
      <c r="K67" s="181"/>
      <c r="L67" s="181"/>
      <c r="M67" s="181"/>
      <c r="N67" s="183"/>
    </row>
  </sheetData>
  <mergeCells count="7">
    <mergeCell ref="F30:N30"/>
    <mergeCell ref="C49:C56"/>
    <mergeCell ref="C58:C62"/>
    <mergeCell ref="C1:C26"/>
    <mergeCell ref="C41:C43"/>
    <mergeCell ref="C45:C47"/>
    <mergeCell ref="C28:C39"/>
  </mergeCells>
  <conditionalFormatting sqref="E31:E38">
    <cfRule type="cellIs" dxfId="18" priority="2" stopIfTrue="1" operator="greaterThan">
      <formula>25000</formula>
    </cfRule>
  </conditionalFormatting>
  <hyperlinks>
    <hyperlink ref="F31" r:id="rId1" xr:uid="{00000000-0004-0000-0300-000000000000}"/>
    <hyperlink ref="F37" r:id="rId2" xr:uid="{00000000-0004-0000-0300-000001000000}"/>
    <hyperlink ref="F38" r:id="rId3" xr:uid="{00000000-0004-0000-0300-000002000000}"/>
    <hyperlink ref="F50" r:id="rId4" xr:uid="{00000000-0004-0000-0300-000003000000}"/>
    <hyperlink ref="F60" r:id="rId5" xr:uid="{00000000-0004-0000-0300-000004000000}"/>
    <hyperlink ref="F25" r:id="rId6" xr:uid="{00000000-0004-0000-0300-000005000000}"/>
  </hyperlinks>
  <pageMargins left="0.25" right="0.25" top="0.75" bottom="0.75" header="0.3" footer="0.3"/>
  <pageSetup fitToHeight="0" orientation="landscape" r:id="rId7"/>
  <headerFooter alignWithMargins="0">
    <oddFooter>&amp;L&amp;P of &amp;N&amp;C&amp;A&amp;R&amp;D &amp;T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54399"/>
    <pageSetUpPr fitToPage="1"/>
  </sheetPr>
  <dimension ref="A1:P67"/>
  <sheetViews>
    <sheetView showGridLines="0" topLeftCell="C1" zoomScaleNormal="100" workbookViewId="0">
      <selection activeCell="E2" sqref="E2"/>
    </sheetView>
  </sheetViews>
  <sheetFormatPr defaultColWidth="9.1796875" defaultRowHeight="13.5" x14ac:dyDescent="0.35"/>
  <cols>
    <col min="1" max="1" width="8.7265625" style="165" hidden="1" customWidth="1"/>
    <col min="2" max="2" width="7.453125" style="166" hidden="1" customWidth="1"/>
    <col min="3" max="3" width="7.1796875" style="269" customWidth="1"/>
    <col min="4" max="4" width="56.54296875" style="166" bestFit="1" customWidth="1"/>
    <col min="5" max="5" width="11.26953125" style="227" bestFit="1" customWidth="1"/>
    <col min="6" max="6" width="10" style="227" customWidth="1"/>
    <col min="7" max="7" width="10" style="227" bestFit="1" customWidth="1"/>
    <col min="8" max="8" width="8.1796875" style="227" bestFit="1" customWidth="1"/>
    <col min="9" max="9" width="7.54296875" style="227" customWidth="1"/>
    <col min="10" max="10" width="10" style="227" bestFit="1" customWidth="1"/>
    <col min="11" max="12" width="9.26953125" style="227" customWidth="1"/>
    <col min="13" max="13" width="8.1796875" style="227" bestFit="1" customWidth="1"/>
    <col min="14" max="14" width="8.81640625" style="227" bestFit="1" customWidth="1"/>
    <col min="15" max="16" width="9.1796875" style="166"/>
    <col min="17" max="16384" width="9.1796875" style="225"/>
  </cols>
  <sheetData>
    <row r="1" spans="1:16" s="216" customFormat="1" ht="45.75" customHeight="1" x14ac:dyDescent="0.35">
      <c r="A1" s="214" t="s">
        <v>121</v>
      </c>
      <c r="B1" s="214" t="s">
        <v>122</v>
      </c>
      <c r="C1" s="383" t="s">
        <v>215</v>
      </c>
      <c r="D1" s="255" t="s">
        <v>214</v>
      </c>
      <c r="E1" s="256" t="s">
        <v>24</v>
      </c>
      <c r="F1" s="256" t="s">
        <v>0</v>
      </c>
      <c r="G1" s="256" t="s">
        <v>105</v>
      </c>
      <c r="H1" s="256" t="s">
        <v>338</v>
      </c>
      <c r="I1" s="256" t="s">
        <v>287</v>
      </c>
      <c r="J1" s="256" t="s">
        <v>126</v>
      </c>
      <c r="K1" s="256" t="s">
        <v>326</v>
      </c>
      <c r="L1" s="256" t="s">
        <v>327</v>
      </c>
      <c r="M1" s="256" t="s">
        <v>124</v>
      </c>
      <c r="N1" s="257" t="s">
        <v>125</v>
      </c>
      <c r="O1" s="215"/>
      <c r="P1" s="215"/>
    </row>
    <row r="2" spans="1:16" s="166" customFormat="1" x14ac:dyDescent="0.35">
      <c r="A2" s="165">
        <v>1</v>
      </c>
      <c r="B2" s="165">
        <v>6110</v>
      </c>
      <c r="C2" s="384"/>
      <c r="D2" s="1" t="s">
        <v>106</v>
      </c>
      <c r="E2" s="81"/>
      <c r="F2" s="82">
        <f>ROUND(E2*'Average Salaries'!B82,2)</f>
        <v>0</v>
      </c>
      <c r="G2" s="82">
        <f>0.0765*F2</f>
        <v>0</v>
      </c>
      <c r="H2" s="82">
        <f t="shared" ref="H2:H7" si="0">F2*0.1324</f>
        <v>0</v>
      </c>
      <c r="I2" s="83"/>
      <c r="J2" s="82">
        <f>E2*'Average Salaries'!C82</f>
        <v>0</v>
      </c>
      <c r="K2" s="82">
        <f>E2*1700</f>
        <v>0</v>
      </c>
      <c r="L2" s="82">
        <f>E2*2750</f>
        <v>0</v>
      </c>
      <c r="M2" s="82">
        <f>SUM(G2:L2)</f>
        <v>0</v>
      </c>
      <c r="N2" s="84">
        <f t="shared" ref="N2:N14" si="1">F2+M2</f>
        <v>0</v>
      </c>
    </row>
    <row r="3" spans="1:16" s="166" customFormat="1" x14ac:dyDescent="0.35">
      <c r="A3" s="165">
        <v>1</v>
      </c>
      <c r="B3" s="165">
        <v>6110</v>
      </c>
      <c r="C3" s="384"/>
      <c r="D3" s="2" t="s">
        <v>104</v>
      </c>
      <c r="E3" s="81"/>
      <c r="F3" s="82">
        <f>ROUND(E3*'Average Salaries'!B83,2)</f>
        <v>0</v>
      </c>
      <c r="G3" s="82">
        <f t="shared" ref="G3:G14" si="2">0.0765*F3</f>
        <v>0</v>
      </c>
      <c r="H3" s="82">
        <f t="shared" si="0"/>
        <v>0</v>
      </c>
      <c r="I3" s="83"/>
      <c r="J3" s="82">
        <f>E3*'Average Salaries'!C83</f>
        <v>0</v>
      </c>
      <c r="K3" s="82">
        <f>E3*1500</f>
        <v>0</v>
      </c>
      <c r="L3" s="82">
        <f>E3*500</f>
        <v>0</v>
      </c>
      <c r="M3" s="82">
        <f t="shared" ref="M3:M14" si="3">SUM(G3:L3)</f>
        <v>0</v>
      </c>
      <c r="N3" s="84">
        <f t="shared" si="1"/>
        <v>0</v>
      </c>
    </row>
    <row r="4" spans="1:16" s="166" customFormat="1" x14ac:dyDescent="0.35">
      <c r="A4" s="165">
        <v>1</v>
      </c>
      <c r="B4" s="165">
        <v>6110</v>
      </c>
      <c r="C4" s="384"/>
      <c r="D4" s="1" t="s">
        <v>332</v>
      </c>
      <c r="E4" s="81"/>
      <c r="F4" s="82">
        <f>ROUND(E4*'Average Salaries'!B84,2)</f>
        <v>0</v>
      </c>
      <c r="G4" s="82">
        <f t="shared" si="2"/>
        <v>0</v>
      </c>
      <c r="H4" s="82">
        <f t="shared" si="0"/>
        <v>0</v>
      </c>
      <c r="I4" s="83"/>
      <c r="J4" s="82">
        <f>E4*'Average Salaries'!C84</f>
        <v>0</v>
      </c>
      <c r="K4" s="82">
        <f>E4*1700</f>
        <v>0</v>
      </c>
      <c r="L4" s="82">
        <f>E4*2750</f>
        <v>0</v>
      </c>
      <c r="M4" s="82">
        <f t="shared" si="3"/>
        <v>0</v>
      </c>
      <c r="N4" s="84">
        <f t="shared" si="1"/>
        <v>0</v>
      </c>
    </row>
    <row r="5" spans="1:16" s="166" customFormat="1" x14ac:dyDescent="0.35">
      <c r="A5" s="165">
        <v>1</v>
      </c>
      <c r="B5" s="165">
        <v>6143</v>
      </c>
      <c r="C5" s="384"/>
      <c r="D5" s="1" t="s">
        <v>330</v>
      </c>
      <c r="E5" s="81"/>
      <c r="F5" s="82">
        <f>ROUND(E5*'Average Salaries'!B85,2)</f>
        <v>0</v>
      </c>
      <c r="G5" s="82">
        <f t="shared" si="2"/>
        <v>0</v>
      </c>
      <c r="H5" s="82">
        <f t="shared" si="0"/>
        <v>0</v>
      </c>
      <c r="I5" s="83"/>
      <c r="J5" s="82">
        <f>E5*'Average Salaries'!C85</f>
        <v>0</v>
      </c>
      <c r="K5" s="82">
        <f>E5*1700</f>
        <v>0</v>
      </c>
      <c r="L5" s="82">
        <f>E5*2750</f>
        <v>0</v>
      </c>
      <c r="M5" s="82">
        <f t="shared" si="3"/>
        <v>0</v>
      </c>
      <c r="N5" s="84">
        <f t="shared" si="1"/>
        <v>0</v>
      </c>
    </row>
    <row r="6" spans="1:16" s="166" customFormat="1" x14ac:dyDescent="0.35">
      <c r="A6" s="165">
        <v>1</v>
      </c>
      <c r="B6" s="165">
        <v>6143</v>
      </c>
      <c r="C6" s="384"/>
      <c r="D6" s="1" t="s">
        <v>331</v>
      </c>
      <c r="E6" s="81"/>
      <c r="F6" s="82">
        <f>ROUND(E6*'Average Salaries'!B86,2)</f>
        <v>0</v>
      </c>
      <c r="G6" s="82">
        <f t="shared" si="2"/>
        <v>0</v>
      </c>
      <c r="H6" s="82">
        <f t="shared" si="0"/>
        <v>0</v>
      </c>
      <c r="I6" s="83"/>
      <c r="J6" s="82">
        <f>E6*'Average Salaries'!C86</f>
        <v>0</v>
      </c>
      <c r="K6" s="82">
        <f>E6*1200</f>
        <v>0</v>
      </c>
      <c r="L6" s="82">
        <v>0</v>
      </c>
      <c r="M6" s="82">
        <f t="shared" si="3"/>
        <v>0</v>
      </c>
      <c r="N6" s="84">
        <f t="shared" si="1"/>
        <v>0</v>
      </c>
    </row>
    <row r="7" spans="1:16" s="166" customFormat="1" x14ac:dyDescent="0.35">
      <c r="A7" s="165">
        <v>1</v>
      </c>
      <c r="B7" s="165">
        <v>6140</v>
      </c>
      <c r="C7" s="384"/>
      <c r="D7" s="1" t="s">
        <v>107</v>
      </c>
      <c r="E7" s="81"/>
      <c r="F7" s="82">
        <f>ROUND(E7*'Average Salaries'!B87,2)</f>
        <v>0</v>
      </c>
      <c r="G7" s="82">
        <f t="shared" si="2"/>
        <v>0</v>
      </c>
      <c r="H7" s="82">
        <f t="shared" si="0"/>
        <v>0</v>
      </c>
      <c r="I7" s="83"/>
      <c r="J7" s="82">
        <f>E7*'Average Salaries'!C87</f>
        <v>0</v>
      </c>
      <c r="K7" s="82">
        <f>E7*1200</f>
        <v>0</v>
      </c>
      <c r="L7" s="82">
        <v>0</v>
      </c>
      <c r="M7" s="82">
        <f t="shared" si="3"/>
        <v>0</v>
      </c>
      <c r="N7" s="84">
        <f t="shared" si="1"/>
        <v>0</v>
      </c>
    </row>
    <row r="8" spans="1:16" s="166" customFormat="1" x14ac:dyDescent="0.35">
      <c r="A8" s="165">
        <v>1</v>
      </c>
      <c r="B8" s="165">
        <v>6130</v>
      </c>
      <c r="C8" s="384"/>
      <c r="D8" s="1" t="s">
        <v>323</v>
      </c>
      <c r="E8" s="81"/>
      <c r="F8" s="82">
        <f>ROUND(E8*'Average Salaries'!B88,2)</f>
        <v>0</v>
      </c>
      <c r="G8" s="82">
        <f t="shared" si="2"/>
        <v>0</v>
      </c>
      <c r="H8" s="83"/>
      <c r="I8" s="82">
        <f>F8*0.075</f>
        <v>0</v>
      </c>
      <c r="J8" s="82">
        <f>E8*'Average Salaries'!C88</f>
        <v>0</v>
      </c>
      <c r="K8" s="82">
        <f>E8*1000</f>
        <v>0</v>
      </c>
      <c r="L8" s="82">
        <v>0</v>
      </c>
      <c r="M8" s="82">
        <f t="shared" si="3"/>
        <v>0</v>
      </c>
      <c r="N8" s="84">
        <f t="shared" si="1"/>
        <v>0</v>
      </c>
    </row>
    <row r="9" spans="1:16" s="166" customFormat="1" x14ac:dyDescent="0.35">
      <c r="A9" s="165">
        <v>1</v>
      </c>
      <c r="B9" s="165">
        <v>6131</v>
      </c>
      <c r="C9" s="384"/>
      <c r="D9" s="1" t="s">
        <v>324</v>
      </c>
      <c r="E9" s="81"/>
      <c r="F9" s="82">
        <f>ROUND(E9*'Average Salaries'!B89,2)</f>
        <v>0</v>
      </c>
      <c r="G9" s="82">
        <f t="shared" si="2"/>
        <v>0</v>
      </c>
      <c r="H9" s="83"/>
      <c r="I9" s="82">
        <f t="shared" ref="I9:I14" si="4">F9*0.075</f>
        <v>0</v>
      </c>
      <c r="J9" s="82">
        <f>E9*'Average Salaries'!C89</f>
        <v>0</v>
      </c>
      <c r="K9" s="82">
        <f>E9*1000</f>
        <v>0</v>
      </c>
      <c r="L9" s="82">
        <v>0</v>
      </c>
      <c r="M9" s="82">
        <f t="shared" si="3"/>
        <v>0</v>
      </c>
      <c r="N9" s="84">
        <f t="shared" si="1"/>
        <v>0</v>
      </c>
    </row>
    <row r="10" spans="1:16" s="166" customFormat="1" x14ac:dyDescent="0.35">
      <c r="A10" s="165">
        <v>1</v>
      </c>
      <c r="B10" s="165">
        <v>6144</v>
      </c>
      <c r="C10" s="384"/>
      <c r="D10" s="1" t="s">
        <v>372</v>
      </c>
      <c r="E10" s="81"/>
      <c r="F10" s="82">
        <f>ROUND(E10*'Average Salaries'!B90,2)</f>
        <v>0</v>
      </c>
      <c r="G10" s="82">
        <f t="shared" si="2"/>
        <v>0</v>
      </c>
      <c r="H10" s="83"/>
      <c r="I10" s="82">
        <f t="shared" si="4"/>
        <v>0</v>
      </c>
      <c r="J10" s="82">
        <f>E10*'Average Salaries'!C90</f>
        <v>0</v>
      </c>
      <c r="K10" s="82">
        <f>E10*1000</f>
        <v>0</v>
      </c>
      <c r="L10" s="82">
        <v>0</v>
      </c>
      <c r="M10" s="82">
        <f t="shared" si="3"/>
        <v>0</v>
      </c>
      <c r="N10" s="84">
        <f t="shared" si="1"/>
        <v>0</v>
      </c>
    </row>
    <row r="11" spans="1:16" s="166" customFormat="1" x14ac:dyDescent="0.35">
      <c r="A11" s="165">
        <v>1</v>
      </c>
      <c r="B11" s="165">
        <v>6170</v>
      </c>
      <c r="C11" s="384"/>
      <c r="D11" s="60" t="s">
        <v>101</v>
      </c>
      <c r="E11" s="81"/>
      <c r="F11" s="82">
        <f>ROUND(E11*'Average Salaries'!B91,2)</f>
        <v>0</v>
      </c>
      <c r="G11" s="82">
        <f t="shared" si="2"/>
        <v>0</v>
      </c>
      <c r="H11" s="83"/>
      <c r="I11" s="82">
        <f t="shared" si="4"/>
        <v>0</v>
      </c>
      <c r="J11" s="82">
        <f>E11*'Average Salaries'!C91</f>
        <v>0</v>
      </c>
      <c r="K11" s="82">
        <f>E11*1200</f>
        <v>0</v>
      </c>
      <c r="L11" s="82">
        <f>E11*500</f>
        <v>0</v>
      </c>
      <c r="M11" s="82">
        <f t="shared" si="3"/>
        <v>0</v>
      </c>
      <c r="N11" s="84">
        <f t="shared" si="1"/>
        <v>0</v>
      </c>
    </row>
    <row r="12" spans="1:16" s="166" customFormat="1" x14ac:dyDescent="0.35">
      <c r="A12" s="165">
        <v>1</v>
      </c>
      <c r="B12" s="165">
        <v>6170</v>
      </c>
      <c r="C12" s="384"/>
      <c r="D12" s="155" t="s">
        <v>293</v>
      </c>
      <c r="E12" s="81"/>
      <c r="F12" s="82">
        <f>ROUND(E12*'Average Salaries'!B92,2)</f>
        <v>0</v>
      </c>
      <c r="G12" s="82">
        <f t="shared" si="2"/>
        <v>0</v>
      </c>
      <c r="H12" s="83"/>
      <c r="I12" s="82">
        <f t="shared" si="4"/>
        <v>0</v>
      </c>
      <c r="J12" s="82">
        <f>E12*'Average Salaries'!C92</f>
        <v>0</v>
      </c>
      <c r="K12" s="82">
        <f>E12*1200</f>
        <v>0</v>
      </c>
      <c r="L12" s="82">
        <f>E12*500</f>
        <v>0</v>
      </c>
      <c r="M12" s="82">
        <f t="shared" si="3"/>
        <v>0</v>
      </c>
      <c r="N12" s="84">
        <f t="shared" si="1"/>
        <v>0</v>
      </c>
      <c r="O12" s="296"/>
    </row>
    <row r="13" spans="1:16" s="166" customFormat="1" x14ac:dyDescent="0.35">
      <c r="A13" s="165">
        <v>1</v>
      </c>
      <c r="B13" s="165">
        <v>6170</v>
      </c>
      <c r="C13" s="384"/>
      <c r="D13" s="60" t="s">
        <v>102</v>
      </c>
      <c r="E13" s="81"/>
      <c r="F13" s="82">
        <f>ROUND(E13*'Average Salaries'!B93,2)</f>
        <v>0</v>
      </c>
      <c r="G13" s="82">
        <f t="shared" si="2"/>
        <v>0</v>
      </c>
      <c r="H13" s="83"/>
      <c r="I13" s="82">
        <f t="shared" si="4"/>
        <v>0</v>
      </c>
      <c r="J13" s="82">
        <f>E13*'Average Salaries'!C93</f>
        <v>0</v>
      </c>
      <c r="K13" s="82">
        <f>E13*1200</f>
        <v>0</v>
      </c>
      <c r="L13" s="82">
        <f>E13*500</f>
        <v>0</v>
      </c>
      <c r="M13" s="82">
        <f t="shared" si="3"/>
        <v>0</v>
      </c>
      <c r="N13" s="84">
        <f t="shared" si="1"/>
        <v>0</v>
      </c>
    </row>
    <row r="14" spans="1:16" s="166" customFormat="1" x14ac:dyDescent="0.35">
      <c r="A14" s="165">
        <v>1</v>
      </c>
      <c r="B14" s="165">
        <v>6170</v>
      </c>
      <c r="C14" s="384"/>
      <c r="D14" s="60" t="s">
        <v>103</v>
      </c>
      <c r="E14" s="81"/>
      <c r="F14" s="82">
        <f>ROUND(E14*'Average Salaries'!B94,2)</f>
        <v>0</v>
      </c>
      <c r="G14" s="82">
        <f t="shared" si="2"/>
        <v>0</v>
      </c>
      <c r="H14" s="83"/>
      <c r="I14" s="82">
        <f t="shared" si="4"/>
        <v>0</v>
      </c>
      <c r="J14" s="82">
        <f>E14*'Average Salaries'!C94</f>
        <v>0</v>
      </c>
      <c r="K14" s="82">
        <f>E14*1200</f>
        <v>0</v>
      </c>
      <c r="L14" s="82">
        <f>E14*500</f>
        <v>0</v>
      </c>
      <c r="M14" s="82">
        <f t="shared" si="3"/>
        <v>0</v>
      </c>
      <c r="N14" s="84">
        <f t="shared" si="1"/>
        <v>0</v>
      </c>
    </row>
    <row r="15" spans="1:16" s="219" customFormat="1" ht="45.75" customHeight="1" x14ac:dyDescent="0.35">
      <c r="A15" s="214"/>
      <c r="B15" s="214"/>
      <c r="C15" s="384"/>
      <c r="D15" s="258" t="s">
        <v>129</v>
      </c>
      <c r="E15" s="259" t="s">
        <v>127</v>
      </c>
      <c r="F15" s="260" t="s">
        <v>112</v>
      </c>
      <c r="G15" s="260" t="s">
        <v>123</v>
      </c>
      <c r="H15" s="260" t="s">
        <v>105</v>
      </c>
      <c r="I15" s="260" t="s">
        <v>338</v>
      </c>
      <c r="J15" s="260" t="s">
        <v>287</v>
      </c>
      <c r="K15" s="260"/>
      <c r="L15" s="260"/>
      <c r="M15" s="260" t="s">
        <v>124</v>
      </c>
      <c r="N15" s="261" t="s">
        <v>125</v>
      </c>
      <c r="O15" s="218"/>
      <c r="P15" s="218"/>
    </row>
    <row r="16" spans="1:16" s="166" customFormat="1" x14ac:dyDescent="0.35">
      <c r="A16" s="165">
        <v>1</v>
      </c>
      <c r="B16" s="165">
        <v>6185</v>
      </c>
      <c r="C16" s="384"/>
      <c r="D16" s="158" t="s">
        <v>315</v>
      </c>
      <c r="E16" s="81"/>
      <c r="F16" s="85"/>
      <c r="G16" s="82">
        <f>E16*F16*25</f>
        <v>0</v>
      </c>
      <c r="H16" s="82">
        <f>G16*0.0765</f>
        <v>0</v>
      </c>
      <c r="I16" s="82">
        <f>G16*0.1324</f>
        <v>0</v>
      </c>
      <c r="J16" s="83"/>
      <c r="K16" s="83"/>
      <c r="L16" s="83"/>
      <c r="M16" s="82">
        <f>SUM(H16:L16)</f>
        <v>0</v>
      </c>
      <c r="N16" s="84">
        <f t="shared" ref="N16:N24" si="5">G16+M16</f>
        <v>0</v>
      </c>
    </row>
    <row r="17" spans="1:16" s="166" customFormat="1" x14ac:dyDescent="0.35">
      <c r="A17" s="165">
        <v>1</v>
      </c>
      <c r="B17" s="165">
        <v>6185</v>
      </c>
      <c r="C17" s="384"/>
      <c r="D17" s="158" t="s">
        <v>317</v>
      </c>
      <c r="E17" s="81"/>
      <c r="F17" s="85"/>
      <c r="G17" s="82">
        <f>E17*F17*25</f>
        <v>0</v>
      </c>
      <c r="H17" s="82">
        <f t="shared" ref="H17:H24" si="6">G17*0.0765</f>
        <v>0</v>
      </c>
      <c r="I17" s="82">
        <f>G17*0.1324</f>
        <v>0</v>
      </c>
      <c r="J17" s="83"/>
      <c r="K17" s="83"/>
      <c r="L17" s="83"/>
      <c r="M17" s="82">
        <f t="shared" ref="M17:M24" si="7">SUM(H17:L17)</f>
        <v>0</v>
      </c>
      <c r="N17" s="84">
        <f t="shared" si="5"/>
        <v>0</v>
      </c>
    </row>
    <row r="18" spans="1:16" s="166" customFormat="1" x14ac:dyDescent="0.35">
      <c r="A18" s="165">
        <v>1</v>
      </c>
      <c r="B18" s="165">
        <v>6185</v>
      </c>
      <c r="C18" s="384"/>
      <c r="D18" s="158" t="s">
        <v>316</v>
      </c>
      <c r="E18" s="81"/>
      <c r="F18" s="85"/>
      <c r="G18" s="82">
        <f>E18*F18*30</f>
        <v>0</v>
      </c>
      <c r="H18" s="82">
        <f t="shared" si="6"/>
        <v>0</v>
      </c>
      <c r="I18" s="82">
        <f>G18*0.1324</f>
        <v>0</v>
      </c>
      <c r="J18" s="83"/>
      <c r="K18" s="83"/>
      <c r="L18" s="83"/>
      <c r="M18" s="82">
        <f t="shared" si="7"/>
        <v>0</v>
      </c>
      <c r="N18" s="84">
        <f t="shared" si="5"/>
        <v>0</v>
      </c>
    </row>
    <row r="19" spans="1:16" s="166" customFormat="1" x14ac:dyDescent="0.35">
      <c r="A19" s="165"/>
      <c r="B19" s="165">
        <v>6184</v>
      </c>
      <c r="C19" s="384"/>
      <c r="D19" s="158" t="s">
        <v>314</v>
      </c>
      <c r="E19" s="81"/>
      <c r="F19" s="85"/>
      <c r="G19" s="82">
        <f>E19*F19*39.6</f>
        <v>0</v>
      </c>
      <c r="H19" s="82">
        <f t="shared" si="6"/>
        <v>0</v>
      </c>
      <c r="I19" s="83"/>
      <c r="J19" s="82">
        <f t="shared" ref="J19:J24" si="8">G19*0.075</f>
        <v>0</v>
      </c>
      <c r="K19" s="83"/>
      <c r="L19" s="83"/>
      <c r="M19" s="82">
        <f t="shared" si="7"/>
        <v>0</v>
      </c>
      <c r="N19" s="84">
        <f t="shared" si="5"/>
        <v>0</v>
      </c>
    </row>
    <row r="20" spans="1:16" s="166" customFormat="1" x14ac:dyDescent="0.35">
      <c r="A20" s="165"/>
      <c r="B20" s="165">
        <v>6184</v>
      </c>
      <c r="C20" s="384"/>
      <c r="D20" s="158" t="s">
        <v>313</v>
      </c>
      <c r="E20" s="81"/>
      <c r="F20" s="85"/>
      <c r="G20" s="82">
        <f>E20*F20*18.88</f>
        <v>0</v>
      </c>
      <c r="H20" s="82">
        <f t="shared" si="6"/>
        <v>0</v>
      </c>
      <c r="I20" s="83"/>
      <c r="J20" s="82">
        <f t="shared" si="8"/>
        <v>0</v>
      </c>
      <c r="K20" s="83"/>
      <c r="L20" s="83"/>
      <c r="M20" s="82">
        <f t="shared" si="7"/>
        <v>0</v>
      </c>
      <c r="N20" s="84">
        <f t="shared" si="5"/>
        <v>0</v>
      </c>
    </row>
    <row r="21" spans="1:16" s="166" customFormat="1" x14ac:dyDescent="0.35">
      <c r="A21" s="165">
        <v>1</v>
      </c>
      <c r="B21" s="165">
        <v>6184</v>
      </c>
      <c r="C21" s="384"/>
      <c r="D21" s="158" t="s">
        <v>216</v>
      </c>
      <c r="E21" s="81"/>
      <c r="F21" s="85"/>
      <c r="G21" s="82">
        <f>E21*F21*22</f>
        <v>0</v>
      </c>
      <c r="H21" s="82">
        <f t="shared" si="6"/>
        <v>0</v>
      </c>
      <c r="I21" s="83"/>
      <c r="J21" s="82">
        <f t="shared" si="8"/>
        <v>0</v>
      </c>
      <c r="K21" s="83"/>
      <c r="L21" s="83"/>
      <c r="M21" s="82">
        <f t="shared" si="7"/>
        <v>0</v>
      </c>
      <c r="N21" s="84">
        <f t="shared" si="5"/>
        <v>0</v>
      </c>
    </row>
    <row r="22" spans="1:16" s="166" customFormat="1" x14ac:dyDescent="0.35">
      <c r="A22" s="165">
        <v>1</v>
      </c>
      <c r="B22" s="165">
        <v>6184</v>
      </c>
      <c r="C22" s="384"/>
      <c r="D22" s="158" t="s">
        <v>217</v>
      </c>
      <c r="E22" s="81"/>
      <c r="F22" s="85"/>
      <c r="G22" s="82">
        <f>E22*F22*26</f>
        <v>0</v>
      </c>
      <c r="H22" s="82">
        <f t="shared" si="6"/>
        <v>0</v>
      </c>
      <c r="I22" s="83"/>
      <c r="J22" s="82">
        <f t="shared" si="8"/>
        <v>0</v>
      </c>
      <c r="K22" s="83"/>
      <c r="L22" s="83"/>
      <c r="M22" s="82">
        <f t="shared" si="7"/>
        <v>0</v>
      </c>
      <c r="N22" s="84">
        <f t="shared" si="5"/>
        <v>0</v>
      </c>
    </row>
    <row r="23" spans="1:16" s="166" customFormat="1" x14ac:dyDescent="0.35">
      <c r="A23" s="165">
        <v>1</v>
      </c>
      <c r="B23" s="165">
        <v>6184</v>
      </c>
      <c r="C23" s="384"/>
      <c r="D23" s="158" t="s">
        <v>288</v>
      </c>
      <c r="E23" s="81"/>
      <c r="F23" s="85"/>
      <c r="G23" s="82">
        <f>E23*F23*9.8</f>
        <v>0</v>
      </c>
      <c r="H23" s="82">
        <f t="shared" si="6"/>
        <v>0</v>
      </c>
      <c r="I23" s="83"/>
      <c r="J23" s="82">
        <f t="shared" si="8"/>
        <v>0</v>
      </c>
      <c r="K23" s="83"/>
      <c r="L23" s="83"/>
      <c r="M23" s="82">
        <f t="shared" si="7"/>
        <v>0</v>
      </c>
      <c r="N23" s="84">
        <f t="shared" si="5"/>
        <v>0</v>
      </c>
    </row>
    <row r="24" spans="1:16" s="166" customFormat="1" x14ac:dyDescent="0.35">
      <c r="A24" s="165">
        <v>1</v>
      </c>
      <c r="B24" s="165">
        <v>6184</v>
      </c>
      <c r="C24" s="384"/>
      <c r="D24" s="158" t="s">
        <v>289</v>
      </c>
      <c r="E24" s="81"/>
      <c r="F24" s="85"/>
      <c r="G24" s="82">
        <f>E24*F24*11.5</f>
        <v>0</v>
      </c>
      <c r="H24" s="82">
        <f t="shared" si="6"/>
        <v>0</v>
      </c>
      <c r="I24" s="83"/>
      <c r="J24" s="82">
        <f t="shared" si="8"/>
        <v>0</v>
      </c>
      <c r="K24" s="83"/>
      <c r="L24" s="83"/>
      <c r="M24" s="82">
        <f t="shared" si="7"/>
        <v>0</v>
      </c>
      <c r="N24" s="84">
        <f t="shared" si="5"/>
        <v>0</v>
      </c>
    </row>
    <row r="25" spans="1:16" s="166" customFormat="1" ht="14" thickBot="1" x14ac:dyDescent="0.4">
      <c r="A25" s="220"/>
      <c r="B25" s="220"/>
      <c r="C25" s="384"/>
      <c r="D25" s="160" t="s">
        <v>196</v>
      </c>
      <c r="E25" s="209"/>
      <c r="F25" s="236" t="s">
        <v>197</v>
      </c>
      <c r="G25" s="209"/>
      <c r="H25" s="209"/>
      <c r="I25" s="209"/>
      <c r="J25" s="209"/>
      <c r="K25" s="209"/>
      <c r="L25" s="209"/>
      <c r="M25" s="82"/>
      <c r="N25" s="84"/>
    </row>
    <row r="26" spans="1:16" s="221" customFormat="1" ht="14" thickBot="1" x14ac:dyDescent="0.4">
      <c r="B26" s="222"/>
      <c r="C26" s="385"/>
      <c r="D26" s="161" t="s">
        <v>218</v>
      </c>
      <c r="E26" s="210"/>
      <c r="F26" s="211" t="s">
        <v>205</v>
      </c>
      <c r="G26" s="195">
        <f>SUM(F2:F14)+SUM(G16:G24)</f>
        <v>0</v>
      </c>
      <c r="H26" s="210"/>
      <c r="I26" s="211" t="s">
        <v>206</v>
      </c>
      <c r="J26" s="195">
        <f>SUM(M2:M14)+SUM(M16:M24)</f>
        <v>0</v>
      </c>
      <c r="K26" s="212"/>
      <c r="L26" s="212"/>
      <c r="M26" s="212"/>
      <c r="N26" s="213"/>
    </row>
    <row r="27" spans="1:16" s="166" customFormat="1" ht="3.75" customHeight="1" thickBot="1" x14ac:dyDescent="0.4">
      <c r="A27" s="220"/>
      <c r="B27" s="220"/>
      <c r="C27" s="262"/>
      <c r="D27" s="163"/>
      <c r="E27" s="223"/>
      <c r="F27" s="223"/>
      <c r="G27" s="223"/>
      <c r="H27" s="223"/>
      <c r="I27" s="223"/>
      <c r="J27" s="223"/>
      <c r="K27" s="223"/>
      <c r="L27" s="223"/>
      <c r="M27" s="117"/>
      <c r="N27" s="117"/>
    </row>
    <row r="28" spans="1:16" s="219" customFormat="1" ht="45.75" customHeight="1" x14ac:dyDescent="0.35">
      <c r="A28" s="214"/>
      <c r="B28" s="214"/>
      <c r="C28" s="392" t="s">
        <v>5</v>
      </c>
      <c r="D28" s="263" t="s">
        <v>128</v>
      </c>
      <c r="E28" s="264" t="s">
        <v>111</v>
      </c>
      <c r="F28" s="256" t="s">
        <v>112</v>
      </c>
      <c r="G28" s="256" t="s">
        <v>123</v>
      </c>
      <c r="H28" s="256"/>
      <c r="I28" s="260"/>
      <c r="J28" s="256"/>
      <c r="K28" s="256"/>
      <c r="L28" s="256"/>
      <c r="M28" s="256"/>
      <c r="N28" s="257" t="s">
        <v>125</v>
      </c>
      <c r="O28" s="218"/>
      <c r="P28" s="218"/>
    </row>
    <row r="29" spans="1:16" s="166" customFormat="1" ht="17.25" customHeight="1" x14ac:dyDescent="0.35">
      <c r="A29" s="165">
        <v>6</v>
      </c>
      <c r="B29" s="165">
        <v>6303</v>
      </c>
      <c r="C29" s="393"/>
      <c r="D29" s="158" t="s">
        <v>199</v>
      </c>
      <c r="E29" s="88"/>
      <c r="F29" s="88"/>
      <c r="G29" s="82">
        <f>E29*F29*254</f>
        <v>0</v>
      </c>
      <c r="H29" s="83"/>
      <c r="I29" s="83"/>
      <c r="J29" s="83"/>
      <c r="K29" s="83"/>
      <c r="L29" s="83"/>
      <c r="M29" s="83"/>
      <c r="N29" s="84">
        <f>G29+M29</f>
        <v>0</v>
      </c>
    </row>
    <row r="30" spans="1:16" s="219" customFormat="1" ht="25.5" customHeight="1" x14ac:dyDescent="0.35">
      <c r="A30" s="214"/>
      <c r="B30" s="214"/>
      <c r="C30" s="393"/>
      <c r="D30" s="258" t="s">
        <v>200</v>
      </c>
      <c r="E30" s="259" t="s">
        <v>201</v>
      </c>
      <c r="F30" s="378" t="s">
        <v>202</v>
      </c>
      <c r="G30" s="378"/>
      <c r="H30" s="378"/>
      <c r="I30" s="378"/>
      <c r="J30" s="378"/>
      <c r="K30" s="378"/>
      <c r="L30" s="378"/>
      <c r="M30" s="378"/>
      <c r="N30" s="379"/>
      <c r="O30" s="218"/>
      <c r="P30" s="218"/>
    </row>
    <row r="31" spans="1:16" x14ac:dyDescent="0.35">
      <c r="A31" s="165">
        <v>6</v>
      </c>
      <c r="B31" s="165">
        <v>6303</v>
      </c>
      <c r="C31" s="393"/>
      <c r="D31" s="80" t="s">
        <v>204</v>
      </c>
      <c r="E31" s="85"/>
      <c r="F31" s="87" t="s">
        <v>133</v>
      </c>
      <c r="G31" s="82"/>
      <c r="H31" s="82"/>
      <c r="I31" s="82"/>
      <c r="J31" s="82"/>
      <c r="K31" s="82"/>
      <c r="L31" s="82"/>
      <c r="M31" s="82"/>
      <c r="N31" s="84"/>
    </row>
    <row r="32" spans="1:16" x14ac:dyDescent="0.35">
      <c r="A32" s="165">
        <v>6</v>
      </c>
      <c r="B32" s="165">
        <v>6303</v>
      </c>
      <c r="C32" s="393"/>
      <c r="D32" s="80" t="s">
        <v>204</v>
      </c>
      <c r="E32" s="85"/>
      <c r="F32" s="179"/>
      <c r="G32" s="82"/>
      <c r="H32" s="82"/>
      <c r="I32" s="82"/>
      <c r="J32" s="82"/>
      <c r="K32" s="82"/>
      <c r="L32" s="82"/>
      <c r="M32" s="82"/>
      <c r="N32" s="84"/>
    </row>
    <row r="33" spans="1:14" x14ac:dyDescent="0.35">
      <c r="A33" s="165">
        <v>6</v>
      </c>
      <c r="B33" s="165">
        <v>6303</v>
      </c>
      <c r="C33" s="393"/>
      <c r="D33" s="80" t="s">
        <v>204</v>
      </c>
      <c r="E33" s="85"/>
      <c r="F33" s="179"/>
      <c r="G33" s="82"/>
      <c r="H33" s="82"/>
      <c r="I33" s="82"/>
      <c r="J33" s="82"/>
      <c r="K33" s="82"/>
      <c r="L33" s="82"/>
      <c r="M33" s="82"/>
      <c r="N33" s="84"/>
    </row>
    <row r="34" spans="1:14" x14ac:dyDescent="0.35">
      <c r="A34" s="165">
        <v>6</v>
      </c>
      <c r="B34" s="165">
        <v>6303</v>
      </c>
      <c r="C34" s="393"/>
      <c r="D34" s="80" t="s">
        <v>204</v>
      </c>
      <c r="E34" s="85"/>
      <c r="F34" s="179"/>
      <c r="G34" s="82"/>
      <c r="H34" s="82"/>
      <c r="I34" s="82"/>
      <c r="J34" s="82"/>
      <c r="K34" s="82"/>
      <c r="L34" s="82"/>
      <c r="M34" s="82"/>
      <c r="N34" s="84"/>
    </row>
    <row r="35" spans="1:14" x14ac:dyDescent="0.35">
      <c r="A35" s="165">
        <v>6</v>
      </c>
      <c r="B35" s="165">
        <v>6304</v>
      </c>
      <c r="C35" s="393"/>
      <c r="D35" s="80" t="s">
        <v>113</v>
      </c>
      <c r="E35" s="85"/>
      <c r="F35" s="179" t="s">
        <v>213</v>
      </c>
      <c r="G35" s="82"/>
      <c r="H35" s="82"/>
      <c r="I35" s="82"/>
      <c r="J35" s="82"/>
      <c r="K35" s="82"/>
      <c r="L35" s="82"/>
      <c r="M35" s="82"/>
      <c r="N35" s="84"/>
    </row>
    <row r="36" spans="1:14" x14ac:dyDescent="0.35">
      <c r="A36" s="165">
        <v>6</v>
      </c>
      <c r="B36" s="165">
        <v>6304</v>
      </c>
      <c r="C36" s="393"/>
      <c r="D36" s="80" t="s">
        <v>113</v>
      </c>
      <c r="E36" s="85"/>
      <c r="F36" s="179" t="s">
        <v>213</v>
      </c>
      <c r="G36" s="82"/>
      <c r="H36" s="82"/>
      <c r="I36" s="82"/>
      <c r="J36" s="82"/>
      <c r="K36" s="82"/>
      <c r="L36" s="82"/>
      <c r="M36" s="82"/>
      <c r="N36" s="84"/>
    </row>
    <row r="37" spans="1:14" x14ac:dyDescent="0.35">
      <c r="A37" s="165">
        <v>6</v>
      </c>
      <c r="B37" s="165">
        <v>6320</v>
      </c>
      <c r="C37" s="393"/>
      <c r="D37" s="158" t="s">
        <v>18</v>
      </c>
      <c r="E37" s="85"/>
      <c r="F37" s="87" t="s">
        <v>130</v>
      </c>
      <c r="G37" s="82"/>
      <c r="H37" s="82"/>
      <c r="I37" s="82"/>
      <c r="J37" s="82"/>
      <c r="K37" s="82"/>
      <c r="L37" s="82"/>
      <c r="M37" s="82"/>
      <c r="N37" s="84"/>
    </row>
    <row r="38" spans="1:14" ht="14" thickBot="1" x14ac:dyDescent="0.4">
      <c r="A38" s="165">
        <v>6</v>
      </c>
      <c r="B38" s="165">
        <v>6329</v>
      </c>
      <c r="C38" s="393"/>
      <c r="D38" s="158" t="s">
        <v>19</v>
      </c>
      <c r="E38" s="85"/>
      <c r="F38" s="87" t="s">
        <v>134</v>
      </c>
      <c r="G38" s="82"/>
      <c r="H38" s="82"/>
      <c r="I38" s="82"/>
      <c r="J38" s="82"/>
      <c r="K38" s="82"/>
      <c r="L38" s="82"/>
      <c r="M38" s="82"/>
      <c r="N38" s="84"/>
    </row>
    <row r="39" spans="1:14" s="166" customFormat="1" ht="14" thickBot="1" x14ac:dyDescent="0.4">
      <c r="B39" s="226"/>
      <c r="C39" s="394"/>
      <c r="D39" s="161" t="s">
        <v>207</v>
      </c>
      <c r="E39" s="193">
        <f>SUM(E31:E38)+N29</f>
        <v>0</v>
      </c>
      <c r="F39" s="180"/>
      <c r="G39" s="181"/>
      <c r="H39" s="182"/>
      <c r="I39" s="180"/>
      <c r="J39" s="181"/>
      <c r="K39" s="181"/>
      <c r="L39" s="181"/>
      <c r="M39" s="181"/>
      <c r="N39" s="183"/>
    </row>
    <row r="40" spans="1:14" s="166" customFormat="1" ht="3.75" customHeight="1" thickBot="1" x14ac:dyDescent="0.4">
      <c r="A40" s="165"/>
      <c r="B40" s="165"/>
      <c r="C40" s="265"/>
      <c r="E40" s="82"/>
      <c r="F40" s="89"/>
      <c r="G40" s="117"/>
      <c r="H40" s="117"/>
      <c r="I40" s="117"/>
      <c r="J40" s="117"/>
      <c r="K40" s="117"/>
      <c r="L40" s="117"/>
      <c r="M40" s="117"/>
      <c r="N40" s="117"/>
    </row>
    <row r="41" spans="1:14" x14ac:dyDescent="0.35">
      <c r="A41" s="165">
        <v>3</v>
      </c>
      <c r="B41" s="165">
        <v>6366</v>
      </c>
      <c r="C41" s="386" t="s">
        <v>2</v>
      </c>
      <c r="D41" s="167" t="s">
        <v>114</v>
      </c>
      <c r="E41" s="90"/>
      <c r="F41" s="184" t="s">
        <v>194</v>
      </c>
      <c r="G41" s="185"/>
      <c r="H41" s="185"/>
      <c r="I41" s="185"/>
      <c r="J41" s="185"/>
      <c r="K41" s="185"/>
      <c r="L41" s="185"/>
      <c r="M41" s="185"/>
      <c r="N41" s="186"/>
    </row>
    <row r="42" spans="1:14" ht="14" thickBot="1" x14ac:dyDescent="0.4">
      <c r="A42" s="165">
        <v>3</v>
      </c>
      <c r="B42" s="165">
        <v>6368</v>
      </c>
      <c r="C42" s="387"/>
      <c r="D42" s="158" t="s">
        <v>115</v>
      </c>
      <c r="E42" s="88"/>
      <c r="F42" s="179" t="s">
        <v>194</v>
      </c>
      <c r="G42" s="82"/>
      <c r="H42" s="82"/>
      <c r="I42" s="82"/>
      <c r="J42" s="82"/>
      <c r="K42" s="82"/>
      <c r="L42" s="82"/>
      <c r="M42" s="82"/>
      <c r="N42" s="84"/>
    </row>
    <row r="43" spans="1:14" s="166" customFormat="1" ht="14" thickBot="1" x14ac:dyDescent="0.4">
      <c r="B43" s="226"/>
      <c r="C43" s="388"/>
      <c r="D43" s="161" t="s">
        <v>208</v>
      </c>
      <c r="E43" s="193">
        <f>SUM(E40:E42)</f>
        <v>0</v>
      </c>
      <c r="F43" s="180"/>
      <c r="G43" s="181"/>
      <c r="H43" s="182"/>
      <c r="I43" s="180"/>
      <c r="J43" s="181"/>
      <c r="K43" s="181"/>
      <c r="L43" s="181"/>
      <c r="M43" s="181"/>
      <c r="N43" s="183"/>
    </row>
    <row r="44" spans="1:14" ht="3.75" customHeight="1" thickBot="1" x14ac:dyDescent="0.4">
      <c r="B44" s="165"/>
      <c r="C44" s="265"/>
      <c r="E44" s="82"/>
      <c r="F44" s="187"/>
      <c r="G44" s="117"/>
      <c r="H44" s="117"/>
      <c r="I44" s="117"/>
      <c r="J44" s="117"/>
      <c r="K44" s="117"/>
      <c r="L44" s="117"/>
      <c r="M44" s="117"/>
      <c r="N44" s="117"/>
    </row>
    <row r="45" spans="1:14" x14ac:dyDescent="0.35">
      <c r="A45" s="165">
        <v>4</v>
      </c>
      <c r="B45" s="165">
        <v>6530</v>
      </c>
      <c r="C45" s="389" t="s">
        <v>3</v>
      </c>
      <c r="D45" s="167" t="s">
        <v>119</v>
      </c>
      <c r="E45" s="90"/>
      <c r="F45" s="184" t="s">
        <v>198</v>
      </c>
      <c r="G45" s="185"/>
      <c r="H45" s="185"/>
      <c r="I45" s="185"/>
      <c r="J45" s="185"/>
      <c r="K45" s="185"/>
      <c r="L45" s="185"/>
      <c r="M45" s="185"/>
      <c r="N45" s="186"/>
    </row>
    <row r="46" spans="1:14" ht="14" thickBot="1" x14ac:dyDescent="0.4">
      <c r="A46" s="165">
        <v>4</v>
      </c>
      <c r="B46" s="165">
        <v>6555</v>
      </c>
      <c r="C46" s="390"/>
      <c r="D46" s="158" t="s">
        <v>120</v>
      </c>
      <c r="E46" s="85"/>
      <c r="F46" s="179" t="s">
        <v>198</v>
      </c>
      <c r="G46" s="82"/>
      <c r="H46" s="82"/>
      <c r="I46" s="82"/>
      <c r="J46" s="82"/>
      <c r="K46" s="82"/>
      <c r="L46" s="82"/>
      <c r="M46" s="82"/>
      <c r="N46" s="84"/>
    </row>
    <row r="47" spans="1:14" s="166" customFormat="1" ht="14" thickBot="1" x14ac:dyDescent="0.4">
      <c r="B47" s="226"/>
      <c r="C47" s="391"/>
      <c r="D47" s="161" t="s">
        <v>209</v>
      </c>
      <c r="E47" s="193">
        <f>SUM(E44:E46)</f>
        <v>0</v>
      </c>
      <c r="F47" s="180"/>
      <c r="G47" s="181"/>
      <c r="H47" s="182"/>
      <c r="I47" s="180"/>
      <c r="J47" s="181"/>
      <c r="K47" s="181"/>
      <c r="L47" s="181"/>
      <c r="M47" s="181"/>
      <c r="N47" s="183"/>
    </row>
    <row r="48" spans="1:14" ht="3.75" customHeight="1" thickBot="1" x14ac:dyDescent="0.4">
      <c r="B48" s="165"/>
      <c r="C48" s="265"/>
      <c r="E48" s="82"/>
      <c r="F48" s="187"/>
      <c r="G48" s="117"/>
      <c r="H48" s="117"/>
      <c r="I48" s="117"/>
      <c r="J48" s="117"/>
      <c r="K48" s="117"/>
      <c r="L48" s="117"/>
      <c r="M48" s="117"/>
      <c r="N48" s="117"/>
    </row>
    <row r="49" spans="1:14" x14ac:dyDescent="0.35">
      <c r="A49" s="165">
        <v>5</v>
      </c>
      <c r="B49" s="165">
        <v>6401</v>
      </c>
      <c r="C49" s="380" t="s">
        <v>4</v>
      </c>
      <c r="D49" s="167" t="s">
        <v>116</v>
      </c>
      <c r="E49" s="90"/>
      <c r="F49" s="188"/>
      <c r="G49" s="185"/>
      <c r="H49" s="185"/>
      <c r="I49" s="185"/>
      <c r="J49" s="185"/>
      <c r="K49" s="185"/>
      <c r="L49" s="185"/>
      <c r="M49" s="185"/>
      <c r="N49" s="186"/>
    </row>
    <row r="50" spans="1:14" x14ac:dyDescent="0.35">
      <c r="A50" s="165">
        <v>5</v>
      </c>
      <c r="B50" s="165">
        <v>6402</v>
      </c>
      <c r="C50" s="381"/>
      <c r="D50" s="158" t="s">
        <v>99</v>
      </c>
      <c r="E50" s="85"/>
      <c r="F50" s="87" t="s">
        <v>195</v>
      </c>
      <c r="G50" s="82"/>
      <c r="H50" s="82"/>
      <c r="I50" s="82"/>
      <c r="J50" s="82"/>
      <c r="K50" s="82"/>
      <c r="L50" s="82"/>
      <c r="M50" s="82"/>
      <c r="N50" s="84"/>
    </row>
    <row r="51" spans="1:14" x14ac:dyDescent="0.35">
      <c r="A51" s="165">
        <v>5</v>
      </c>
      <c r="B51" s="165">
        <v>6430</v>
      </c>
      <c r="C51" s="381"/>
      <c r="D51" s="158" t="s">
        <v>117</v>
      </c>
      <c r="E51" s="85"/>
      <c r="F51" s="179"/>
      <c r="G51" s="82"/>
      <c r="H51" s="82"/>
      <c r="I51" s="82"/>
      <c r="J51" s="82"/>
      <c r="K51" s="82"/>
      <c r="L51" s="82"/>
      <c r="M51" s="82"/>
      <c r="N51" s="84"/>
    </row>
    <row r="52" spans="1:14" x14ac:dyDescent="0.35">
      <c r="A52" s="165">
        <v>5</v>
      </c>
      <c r="B52" s="165">
        <v>6432</v>
      </c>
      <c r="C52" s="381"/>
      <c r="D52" s="158" t="s">
        <v>100</v>
      </c>
      <c r="E52" s="85"/>
      <c r="F52" s="179"/>
      <c r="G52" s="82"/>
      <c r="H52" s="82"/>
      <c r="I52" s="82"/>
      <c r="J52" s="82"/>
      <c r="K52" s="82"/>
      <c r="L52" s="82"/>
      <c r="M52" s="82"/>
      <c r="N52" s="84"/>
    </row>
    <row r="53" spans="1:14" x14ac:dyDescent="0.35">
      <c r="A53" s="165">
        <v>5</v>
      </c>
      <c r="B53" s="165">
        <v>6460</v>
      </c>
      <c r="C53" s="381"/>
      <c r="D53" s="158" t="s">
        <v>21</v>
      </c>
      <c r="E53" s="85"/>
      <c r="F53" s="179" t="s">
        <v>198</v>
      </c>
      <c r="G53" s="82"/>
      <c r="H53" s="82"/>
      <c r="I53" s="82"/>
      <c r="J53" s="82"/>
      <c r="K53" s="82"/>
      <c r="L53" s="82"/>
      <c r="M53" s="82"/>
      <c r="N53" s="84"/>
    </row>
    <row r="54" spans="1:14" x14ac:dyDescent="0.35">
      <c r="A54" s="165">
        <v>5</v>
      </c>
      <c r="B54" s="165">
        <v>6470</v>
      </c>
      <c r="C54" s="381"/>
      <c r="D54" s="158" t="s">
        <v>334</v>
      </c>
      <c r="E54" s="85"/>
      <c r="F54" s="179"/>
      <c r="G54" s="82"/>
      <c r="H54" s="82"/>
      <c r="I54" s="82"/>
      <c r="J54" s="82"/>
      <c r="K54" s="82"/>
      <c r="L54" s="82"/>
      <c r="M54" s="82"/>
      <c r="N54" s="84"/>
    </row>
    <row r="55" spans="1:14" ht="14" thickBot="1" x14ac:dyDescent="0.4">
      <c r="A55" s="165">
        <v>5</v>
      </c>
      <c r="B55" s="165">
        <v>6461</v>
      </c>
      <c r="C55" s="381"/>
      <c r="D55" s="158" t="s">
        <v>22</v>
      </c>
      <c r="E55" s="85"/>
      <c r="F55" s="179" t="s">
        <v>198</v>
      </c>
      <c r="G55" s="82"/>
      <c r="H55" s="82"/>
      <c r="I55" s="82"/>
      <c r="J55" s="82"/>
      <c r="K55" s="82"/>
      <c r="L55" s="82"/>
      <c r="M55" s="82"/>
      <c r="N55" s="84"/>
    </row>
    <row r="56" spans="1:14" s="166" customFormat="1" ht="14" thickBot="1" x14ac:dyDescent="0.4">
      <c r="B56" s="226"/>
      <c r="C56" s="382"/>
      <c r="D56" s="161" t="s">
        <v>210</v>
      </c>
      <c r="E56" s="193">
        <f>SUM(E48:E55)</f>
        <v>0</v>
      </c>
      <c r="F56" s="180"/>
      <c r="G56" s="181"/>
      <c r="H56" s="182"/>
      <c r="I56" s="180"/>
      <c r="J56" s="181"/>
      <c r="K56" s="181"/>
      <c r="L56" s="181"/>
      <c r="M56" s="181"/>
      <c r="N56" s="183"/>
    </row>
    <row r="57" spans="1:14" ht="3.75" customHeight="1" thickBot="1" x14ac:dyDescent="0.4">
      <c r="B57" s="165"/>
      <c r="C57" s="266"/>
      <c r="E57" s="82"/>
      <c r="F57" s="187"/>
      <c r="G57" s="117"/>
      <c r="H57" s="117"/>
      <c r="I57" s="117"/>
      <c r="J57" s="117"/>
      <c r="K57" s="117"/>
      <c r="L57" s="117"/>
      <c r="M57" s="117"/>
      <c r="N57" s="117"/>
    </row>
    <row r="58" spans="1:14" x14ac:dyDescent="0.35">
      <c r="A58" s="165">
        <v>8</v>
      </c>
      <c r="B58" s="165">
        <v>6360</v>
      </c>
      <c r="C58" s="380" t="s">
        <v>7</v>
      </c>
      <c r="D58" s="167" t="s">
        <v>20</v>
      </c>
      <c r="E58" s="90"/>
      <c r="F58" s="184" t="s">
        <v>203</v>
      </c>
      <c r="G58" s="185"/>
      <c r="H58" s="185"/>
      <c r="I58" s="185"/>
      <c r="J58" s="185"/>
      <c r="K58" s="185"/>
      <c r="L58" s="185"/>
      <c r="M58" s="185"/>
      <c r="N58" s="186"/>
    </row>
    <row r="59" spans="1:14" x14ac:dyDescent="0.35">
      <c r="A59" s="165">
        <v>8</v>
      </c>
      <c r="B59" s="165">
        <v>6369</v>
      </c>
      <c r="C59" s="381"/>
      <c r="D59" s="158" t="s">
        <v>132</v>
      </c>
      <c r="E59" s="85"/>
      <c r="F59" s="179"/>
      <c r="G59" s="82"/>
      <c r="H59" s="82"/>
      <c r="I59" s="82"/>
      <c r="J59" s="82"/>
      <c r="K59" s="82"/>
      <c r="L59" s="82"/>
      <c r="M59" s="82"/>
      <c r="N59" s="84"/>
    </row>
    <row r="60" spans="1:14" x14ac:dyDescent="0.35">
      <c r="A60" s="165">
        <v>8</v>
      </c>
      <c r="B60" s="165">
        <v>6490</v>
      </c>
      <c r="C60" s="381"/>
      <c r="D60" s="158" t="s">
        <v>118</v>
      </c>
      <c r="E60" s="85"/>
      <c r="F60" s="87" t="s">
        <v>131</v>
      </c>
      <c r="G60" s="82"/>
      <c r="H60" s="82"/>
      <c r="I60" s="82"/>
      <c r="J60" s="82"/>
      <c r="K60" s="82"/>
      <c r="L60" s="82"/>
      <c r="M60" s="82"/>
      <c r="N60" s="84"/>
    </row>
    <row r="61" spans="1:14" ht="14" thickBot="1" x14ac:dyDescent="0.4">
      <c r="A61" s="165">
        <v>8</v>
      </c>
      <c r="B61" s="165">
        <v>6820</v>
      </c>
      <c r="C61" s="381"/>
      <c r="D61" s="158" t="s">
        <v>23</v>
      </c>
      <c r="E61" s="85"/>
      <c r="F61" s="179" t="s">
        <v>198</v>
      </c>
      <c r="G61" s="82"/>
      <c r="H61" s="82"/>
      <c r="I61" s="82"/>
      <c r="J61" s="82"/>
      <c r="K61" s="82"/>
      <c r="L61" s="82"/>
      <c r="M61" s="82"/>
      <c r="N61" s="84"/>
    </row>
    <row r="62" spans="1:14" s="166" customFormat="1" ht="14" thickBot="1" x14ac:dyDescent="0.4">
      <c r="B62" s="226"/>
      <c r="C62" s="382"/>
      <c r="D62" s="161" t="s">
        <v>211</v>
      </c>
      <c r="E62" s="193">
        <f>SUM(E57:E61)</f>
        <v>0</v>
      </c>
      <c r="F62" s="180"/>
      <c r="G62" s="181"/>
      <c r="H62" s="182"/>
      <c r="I62" s="180"/>
      <c r="J62" s="181"/>
      <c r="K62" s="181"/>
      <c r="L62" s="181"/>
      <c r="M62" s="181"/>
      <c r="N62" s="183"/>
    </row>
    <row r="63" spans="1:14" ht="3.75" customHeight="1" thickBot="1" x14ac:dyDescent="0.4">
      <c r="B63" s="165"/>
      <c r="C63" s="265"/>
      <c r="E63" s="82"/>
      <c r="F63" s="187"/>
      <c r="G63" s="117"/>
      <c r="H63" s="117"/>
      <c r="I63" s="117"/>
      <c r="J63" s="117"/>
      <c r="K63" s="117"/>
      <c r="L63" s="117"/>
      <c r="M63" s="117"/>
      <c r="N63" s="117"/>
    </row>
    <row r="64" spans="1:14" s="166" customFormat="1" ht="14" thickBot="1" x14ac:dyDescent="0.4">
      <c r="B64" s="226"/>
      <c r="C64" s="267"/>
      <c r="D64" s="170" t="s">
        <v>212</v>
      </c>
      <c r="E64" s="193">
        <f>SUM(G26+J26+E39+E43+E47+E56+E62)</f>
        <v>0</v>
      </c>
      <c r="F64" s="189"/>
      <c r="G64" s="190"/>
      <c r="H64" s="191"/>
      <c r="I64" s="189"/>
      <c r="J64" s="190"/>
      <c r="K64" s="190"/>
      <c r="L64" s="190"/>
      <c r="M64" s="190"/>
      <c r="N64" s="192"/>
    </row>
    <row r="65" spans="1:14" x14ac:dyDescent="0.35">
      <c r="A65" s="165">
        <v>10</v>
      </c>
      <c r="B65" s="165">
        <v>6895</v>
      </c>
      <c r="C65" s="171"/>
      <c r="D65" s="158" t="s">
        <v>376</v>
      </c>
      <c r="E65" s="194">
        <f>(E64-E35-E36)*0.156</f>
        <v>0</v>
      </c>
      <c r="F65" s="179" t="s">
        <v>220</v>
      </c>
      <c r="G65" s="82"/>
      <c r="H65" s="82"/>
      <c r="I65" s="82"/>
      <c r="J65" s="82"/>
      <c r="K65" s="82"/>
      <c r="L65" s="82"/>
      <c r="M65" s="82"/>
      <c r="N65" s="84"/>
    </row>
    <row r="66" spans="1:14" ht="14" thickBot="1" x14ac:dyDescent="0.4">
      <c r="A66" s="165">
        <v>10</v>
      </c>
      <c r="B66" s="165">
        <v>6895</v>
      </c>
      <c r="C66" s="171"/>
      <c r="D66" s="158" t="s">
        <v>377</v>
      </c>
      <c r="E66" s="194">
        <f>(E64-E36-E37)*0.059</f>
        <v>0</v>
      </c>
      <c r="F66" s="179" t="s">
        <v>220</v>
      </c>
      <c r="G66" s="82"/>
      <c r="H66" s="82"/>
      <c r="I66" s="82"/>
      <c r="J66" s="82"/>
      <c r="K66" s="82"/>
      <c r="L66" s="82"/>
      <c r="M66" s="82"/>
      <c r="N66" s="84"/>
    </row>
    <row r="67" spans="1:14" s="166" customFormat="1" ht="14" thickBot="1" x14ac:dyDescent="0.4">
      <c r="B67" s="226"/>
      <c r="C67" s="268"/>
      <c r="D67" s="161" t="s">
        <v>10</v>
      </c>
      <c r="E67" s="193">
        <f>SUM(E64:E66)</f>
        <v>0</v>
      </c>
      <c r="F67" s="180"/>
      <c r="G67" s="181"/>
      <c r="H67" s="182"/>
      <c r="I67" s="180"/>
      <c r="J67" s="181"/>
      <c r="K67" s="181"/>
      <c r="L67" s="181"/>
      <c r="M67" s="181"/>
      <c r="N67" s="183"/>
    </row>
  </sheetData>
  <mergeCells count="7">
    <mergeCell ref="F30:N30"/>
    <mergeCell ref="C49:C56"/>
    <mergeCell ref="C58:C62"/>
    <mergeCell ref="C1:C26"/>
    <mergeCell ref="C41:C43"/>
    <mergeCell ref="C45:C47"/>
    <mergeCell ref="C28:C39"/>
  </mergeCells>
  <conditionalFormatting sqref="E31:E38">
    <cfRule type="cellIs" dxfId="17" priority="2" stopIfTrue="1" operator="greaterThan">
      <formula>25000</formula>
    </cfRule>
  </conditionalFormatting>
  <hyperlinks>
    <hyperlink ref="F31" r:id="rId1" xr:uid="{00000000-0004-0000-0400-000000000000}"/>
    <hyperlink ref="F37" r:id="rId2" xr:uid="{00000000-0004-0000-0400-000001000000}"/>
    <hyperlink ref="F38" r:id="rId3" xr:uid="{00000000-0004-0000-0400-000002000000}"/>
    <hyperlink ref="F50" r:id="rId4" xr:uid="{00000000-0004-0000-0400-000003000000}"/>
    <hyperlink ref="F60" r:id="rId5" xr:uid="{00000000-0004-0000-0400-000004000000}"/>
    <hyperlink ref="F25" r:id="rId6" xr:uid="{00000000-0004-0000-0400-000005000000}"/>
  </hyperlinks>
  <pageMargins left="0.18" right="0.18" top="1" bottom="1" header="0.5" footer="0.5"/>
  <pageSetup fitToHeight="0" orientation="landscape" r:id="rId7"/>
  <headerFooter alignWithMargins="0">
    <oddFooter>&amp;L&amp;P &amp;N &amp;C&amp;A&amp;R&amp;D &amp;T</oddFooter>
  </headerFooter>
  <rowBreaks count="2" manualBreakCount="2">
    <brk id="27" max="11" man="1"/>
    <brk id="6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zoomScale="115" zoomScaleNormal="115" workbookViewId="0">
      <selection activeCell="B11" sqref="B11"/>
    </sheetView>
  </sheetViews>
  <sheetFormatPr defaultColWidth="9.1796875" defaultRowHeight="15.5" x14ac:dyDescent="0.35"/>
  <cols>
    <col min="1" max="1" width="18.81640625" style="72" bestFit="1" customWidth="1"/>
    <col min="2" max="2" width="15.453125" style="72" customWidth="1"/>
    <col min="3" max="3" width="16.453125" style="75" customWidth="1"/>
    <col min="4" max="6" width="15.453125" style="72" customWidth="1"/>
    <col min="7" max="7" width="15" style="72" customWidth="1"/>
    <col min="8" max="16384" width="9.1796875" style="72"/>
  </cols>
  <sheetData>
    <row r="1" spans="1:7" ht="25.5" customHeight="1" x14ac:dyDescent="0.35">
      <c r="A1" s="72" t="s">
        <v>121</v>
      </c>
      <c r="B1" s="73" t="s">
        <v>11</v>
      </c>
      <c r="C1" s="74" t="s">
        <v>12</v>
      </c>
      <c r="D1" s="73" t="s">
        <v>13</v>
      </c>
      <c r="E1" s="73" t="s">
        <v>14</v>
      </c>
      <c r="F1" s="73" t="s">
        <v>15</v>
      </c>
      <c r="G1" s="73" t="s">
        <v>17</v>
      </c>
    </row>
    <row r="2" spans="1:7" ht="15" customHeight="1" x14ac:dyDescent="0.35">
      <c r="A2" s="72" t="s">
        <v>16</v>
      </c>
      <c r="B2" s="75">
        <f>'Year 1'!G26</f>
        <v>0</v>
      </c>
      <c r="C2" s="75">
        <f>'Year 2'!G26</f>
        <v>0</v>
      </c>
      <c r="D2" s="75">
        <f>'Year 3'!G26</f>
        <v>0</v>
      </c>
      <c r="E2" s="75">
        <f>'Year 4'!G26</f>
        <v>0</v>
      </c>
      <c r="F2" s="75">
        <f>'Year 5'!G26</f>
        <v>0</v>
      </c>
      <c r="G2" s="76">
        <f>SUM(B2:F2)</f>
        <v>0</v>
      </c>
    </row>
    <row r="3" spans="1:7" ht="15" customHeight="1" x14ac:dyDescent="0.35">
      <c r="A3" s="72" t="s">
        <v>1</v>
      </c>
      <c r="B3" s="75">
        <f>'Year 1'!J26</f>
        <v>0</v>
      </c>
      <c r="C3" s="75">
        <f>'Year 2'!J26</f>
        <v>0</v>
      </c>
      <c r="D3" s="75">
        <f>'Year 3'!J26</f>
        <v>0</v>
      </c>
      <c r="E3" s="75">
        <f>'Year 4'!J26</f>
        <v>0</v>
      </c>
      <c r="F3" s="75">
        <f>'Year 5'!J26</f>
        <v>0</v>
      </c>
      <c r="G3" s="76">
        <f t="shared" ref="G3:G11" si="0">SUM(B3:F3)</f>
        <v>0</v>
      </c>
    </row>
    <row r="4" spans="1:7" ht="15" customHeight="1" x14ac:dyDescent="0.35">
      <c r="A4" s="72" t="s">
        <v>2</v>
      </c>
      <c r="B4" s="75">
        <f>'Year 1'!E43</f>
        <v>0</v>
      </c>
      <c r="C4" s="75">
        <f>'Year 2'!E43</f>
        <v>0</v>
      </c>
      <c r="D4" s="75">
        <f>'Year 3'!E43</f>
        <v>0</v>
      </c>
      <c r="E4" s="75">
        <f>'Year 4'!E43</f>
        <v>0</v>
      </c>
      <c r="F4" s="75">
        <f>'Year 5'!E43</f>
        <v>0</v>
      </c>
      <c r="G4" s="76">
        <f t="shared" si="0"/>
        <v>0</v>
      </c>
    </row>
    <row r="5" spans="1:7" ht="15" customHeight="1" x14ac:dyDescent="0.35">
      <c r="A5" s="72" t="s">
        <v>3</v>
      </c>
      <c r="B5" s="75">
        <f>'Year 1'!E47</f>
        <v>0</v>
      </c>
      <c r="C5" s="75">
        <f>'Year 2'!E47</f>
        <v>0</v>
      </c>
      <c r="D5" s="75">
        <f>'Year 3'!E47</f>
        <v>0</v>
      </c>
      <c r="E5" s="75">
        <f>'Year 4'!E47</f>
        <v>0</v>
      </c>
      <c r="F5" s="75">
        <f>'Year 5'!E47</f>
        <v>0</v>
      </c>
      <c r="G5" s="76">
        <f t="shared" si="0"/>
        <v>0</v>
      </c>
    </row>
    <row r="6" spans="1:7" ht="15" customHeight="1" x14ac:dyDescent="0.35">
      <c r="A6" s="72" t="s">
        <v>4</v>
      </c>
      <c r="B6" s="75">
        <f>'Year 1'!E56</f>
        <v>0</v>
      </c>
      <c r="C6" s="75">
        <f>'Year 2'!E56</f>
        <v>0</v>
      </c>
      <c r="D6" s="75">
        <f>'Year 3'!E56</f>
        <v>0</v>
      </c>
      <c r="E6" s="75">
        <f>'Year 4'!E56</f>
        <v>0</v>
      </c>
      <c r="F6" s="75">
        <f>'Year 5'!E56</f>
        <v>0</v>
      </c>
      <c r="G6" s="76">
        <f t="shared" si="0"/>
        <v>0</v>
      </c>
    </row>
    <row r="7" spans="1:7" ht="15" customHeight="1" x14ac:dyDescent="0.35">
      <c r="A7" s="72" t="s">
        <v>5</v>
      </c>
      <c r="B7" s="75">
        <f>'Year 1'!E39</f>
        <v>0</v>
      </c>
      <c r="C7" s="75">
        <f>'Year 2'!E39</f>
        <v>0</v>
      </c>
      <c r="D7" s="75">
        <f>'Year 3'!E39</f>
        <v>0</v>
      </c>
      <c r="E7" s="75">
        <f>'Year 4'!E39</f>
        <v>0</v>
      </c>
      <c r="F7" s="75">
        <f>'Year 5'!E39</f>
        <v>0</v>
      </c>
      <c r="G7" s="76">
        <f t="shared" si="0"/>
        <v>0</v>
      </c>
    </row>
    <row r="8" spans="1:7" ht="15" customHeight="1" x14ac:dyDescent="0.35">
      <c r="A8" s="72" t="s">
        <v>6</v>
      </c>
      <c r="B8" s="75">
        <v>0</v>
      </c>
      <c r="C8" s="75">
        <v>0</v>
      </c>
      <c r="D8" s="75">
        <f>0</f>
        <v>0</v>
      </c>
      <c r="E8" s="75">
        <f>0</f>
        <v>0</v>
      </c>
      <c r="F8" s="75">
        <f>0</f>
        <v>0</v>
      </c>
      <c r="G8" s="76">
        <f t="shared" si="0"/>
        <v>0</v>
      </c>
    </row>
    <row r="9" spans="1:7" ht="15" customHeight="1" x14ac:dyDescent="0.35">
      <c r="A9" s="72" t="s">
        <v>7</v>
      </c>
      <c r="B9" s="77">
        <f>'Year 1'!E62</f>
        <v>0</v>
      </c>
      <c r="C9" s="77">
        <f>'Year 2'!E62</f>
        <v>0</v>
      </c>
      <c r="D9" s="77">
        <f>'Year 3'!E62</f>
        <v>0</v>
      </c>
      <c r="E9" s="77">
        <f>'Year 4'!E62</f>
        <v>0</v>
      </c>
      <c r="F9" s="77">
        <f>'Year 5'!E62</f>
        <v>0</v>
      </c>
      <c r="G9" s="76">
        <f t="shared" si="0"/>
        <v>0</v>
      </c>
    </row>
    <row r="10" spans="1:7" ht="15" customHeight="1" x14ac:dyDescent="0.35">
      <c r="A10" s="72" t="s">
        <v>8</v>
      </c>
      <c r="B10" s="75">
        <f t="shared" ref="B10:G10" si="1">SUM(B2:B9)</f>
        <v>0</v>
      </c>
      <c r="C10" s="75">
        <f t="shared" si="1"/>
        <v>0</v>
      </c>
      <c r="D10" s="75">
        <f t="shared" si="1"/>
        <v>0</v>
      </c>
      <c r="E10" s="75">
        <f t="shared" si="1"/>
        <v>0</v>
      </c>
      <c r="F10" s="75">
        <f t="shared" si="1"/>
        <v>0</v>
      </c>
      <c r="G10" s="75">
        <f t="shared" si="1"/>
        <v>0</v>
      </c>
    </row>
    <row r="11" spans="1:7" ht="15" customHeight="1" x14ac:dyDescent="0.35">
      <c r="A11" s="72" t="s">
        <v>9</v>
      </c>
      <c r="B11" s="77">
        <f>'Year 1'!E65</f>
        <v>0</v>
      </c>
      <c r="C11" s="77">
        <f>'Year 2'!E65</f>
        <v>0</v>
      </c>
      <c r="D11" s="77">
        <f>'Year 3'!E65</f>
        <v>0</v>
      </c>
      <c r="E11" s="77">
        <f>'Year 4'!E65</f>
        <v>0</v>
      </c>
      <c r="F11" s="77">
        <f>'Year 5'!E65</f>
        <v>0</v>
      </c>
      <c r="G11" s="76">
        <f t="shared" si="0"/>
        <v>0</v>
      </c>
    </row>
    <row r="12" spans="1:7" ht="15" customHeight="1" x14ac:dyDescent="0.35">
      <c r="A12" s="72" t="s">
        <v>10</v>
      </c>
      <c r="B12" s="75">
        <f t="shared" ref="B12:G12" si="2">SUM(B10:B11)</f>
        <v>0</v>
      </c>
      <c r="C12" s="75">
        <f t="shared" si="2"/>
        <v>0</v>
      </c>
      <c r="D12" s="75">
        <f t="shared" si="2"/>
        <v>0</v>
      </c>
      <c r="E12" s="75">
        <f t="shared" si="2"/>
        <v>0</v>
      </c>
      <c r="F12" s="75">
        <f t="shared" si="2"/>
        <v>0</v>
      </c>
      <c r="G12" s="75">
        <f t="shared" si="2"/>
        <v>0</v>
      </c>
    </row>
  </sheetData>
  <phoneticPr fontId="4" type="noConversion"/>
  <printOptions gridLines="1"/>
  <pageMargins left="0.75" right="0.75" top="1" bottom="1" header="0.5" footer="0.5"/>
  <pageSetup scale="85" orientation="landscape" r:id="rId1"/>
  <headerFooter alignWithMargins="0">
    <oddFooter>&amp;L&amp;F
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8"/>
  <sheetViews>
    <sheetView workbookViewId="0">
      <selection activeCell="C2" sqref="C2"/>
    </sheetView>
  </sheetViews>
  <sheetFormatPr defaultRowHeight="12.5" x14ac:dyDescent="0.25"/>
  <cols>
    <col min="1" max="1" width="49.7265625" customWidth="1"/>
    <col min="2" max="2" width="34.7265625" customWidth="1"/>
    <col min="3" max="3" width="20.453125" customWidth="1"/>
  </cols>
  <sheetData>
    <row r="1" spans="1:3" ht="33" customHeight="1" thickBot="1" x14ac:dyDescent="0.4">
      <c r="A1" s="112" t="s">
        <v>62</v>
      </c>
      <c r="B1" s="113" t="s">
        <v>63</v>
      </c>
      <c r="C1" s="113" t="s">
        <v>373</v>
      </c>
    </row>
    <row r="2" spans="1:3" ht="15.5" x14ac:dyDescent="0.25">
      <c r="A2" s="50" t="s">
        <v>64</v>
      </c>
      <c r="B2" s="51" t="s">
        <v>65</v>
      </c>
      <c r="C2" s="51">
        <v>25</v>
      </c>
    </row>
    <row r="3" spans="1:3" ht="15.5" x14ac:dyDescent="0.35">
      <c r="A3" s="61"/>
      <c r="B3" s="51" t="s">
        <v>66</v>
      </c>
      <c r="C3" s="51">
        <v>25</v>
      </c>
    </row>
    <row r="4" spans="1:3" ht="31" x14ac:dyDescent="0.35">
      <c r="A4" s="61"/>
      <c r="B4" s="51" t="s">
        <v>98</v>
      </c>
      <c r="C4" s="51">
        <v>25</v>
      </c>
    </row>
    <row r="5" spans="1:3" ht="15.5" x14ac:dyDescent="0.35">
      <c r="A5" s="61"/>
      <c r="B5" s="51" t="s">
        <v>67</v>
      </c>
      <c r="C5" s="51">
        <v>25</v>
      </c>
    </row>
    <row r="6" spans="1:3" ht="15.5" x14ac:dyDescent="0.35">
      <c r="A6" s="61"/>
      <c r="B6" s="51" t="s">
        <v>68</v>
      </c>
      <c r="C6" s="51">
        <v>25</v>
      </c>
    </row>
    <row r="7" spans="1:3" ht="15.5" x14ac:dyDescent="0.35">
      <c r="A7" s="61"/>
      <c r="B7" s="51" t="s">
        <v>69</v>
      </c>
      <c r="C7" s="51">
        <v>25</v>
      </c>
    </row>
    <row r="8" spans="1:3" ht="15.5" x14ac:dyDescent="0.35">
      <c r="A8" s="61"/>
      <c r="B8" s="51" t="s">
        <v>70</v>
      </c>
      <c r="C8" s="51">
        <v>30</v>
      </c>
    </row>
    <row r="9" spans="1:3" ht="15.5" x14ac:dyDescent="0.35">
      <c r="A9" s="61"/>
      <c r="B9" s="51" t="s">
        <v>71</v>
      </c>
      <c r="C9" s="51">
        <v>25</v>
      </c>
    </row>
    <row r="10" spans="1:3" ht="15.5" x14ac:dyDescent="0.35">
      <c r="A10" s="61"/>
      <c r="B10" s="51" t="s">
        <v>72</v>
      </c>
      <c r="C10" s="51">
        <v>30</v>
      </c>
    </row>
    <row r="11" spans="1:3" ht="15.5" x14ac:dyDescent="0.25">
      <c r="A11" s="398"/>
      <c r="B11" s="53" t="s">
        <v>73</v>
      </c>
      <c r="C11" s="400" t="s">
        <v>74</v>
      </c>
    </row>
    <row r="12" spans="1:3" ht="78" thickBot="1" x14ac:dyDescent="0.3">
      <c r="A12" s="399"/>
      <c r="B12" s="54" t="s">
        <v>75</v>
      </c>
      <c r="C12" s="401"/>
    </row>
    <row r="13" spans="1:3" ht="15" customHeight="1" x14ac:dyDescent="0.25">
      <c r="A13" s="58" t="s">
        <v>96</v>
      </c>
      <c r="B13" s="51" t="s">
        <v>76</v>
      </c>
      <c r="C13" s="51" t="s">
        <v>77</v>
      </c>
    </row>
    <row r="14" spans="1:3" ht="15.75" customHeight="1" thickBot="1" x14ac:dyDescent="0.3">
      <c r="A14" s="59"/>
      <c r="B14" s="54" t="s">
        <v>290</v>
      </c>
      <c r="C14" s="54" t="s">
        <v>78</v>
      </c>
    </row>
    <row r="15" spans="1:3" ht="46.5" x14ac:dyDescent="0.25">
      <c r="A15" s="395" t="s">
        <v>79</v>
      </c>
      <c r="B15" s="51" t="s">
        <v>80</v>
      </c>
      <c r="C15" s="51" t="s">
        <v>81</v>
      </c>
    </row>
    <row r="16" spans="1:3" x14ac:dyDescent="0.25">
      <c r="A16" s="396"/>
      <c r="B16" s="52"/>
      <c r="C16" s="52"/>
    </row>
    <row r="17" spans="1:3" ht="15.5" x14ac:dyDescent="0.25">
      <c r="A17" s="396"/>
      <c r="B17" s="56" t="s">
        <v>82</v>
      </c>
      <c r="C17" s="51" t="s">
        <v>83</v>
      </c>
    </row>
    <row r="18" spans="1:3" ht="15.5" x14ac:dyDescent="0.25">
      <c r="A18" s="396"/>
      <c r="B18" s="56" t="s">
        <v>84</v>
      </c>
      <c r="C18" s="51" t="s">
        <v>85</v>
      </c>
    </row>
    <row r="19" spans="1:3" ht="16" thickBot="1" x14ac:dyDescent="0.3">
      <c r="A19" s="396"/>
      <c r="B19" s="56" t="s">
        <v>86</v>
      </c>
      <c r="C19" s="54" t="s">
        <v>87</v>
      </c>
    </row>
    <row r="20" spans="1:3" ht="16" thickBot="1" x14ac:dyDescent="0.3">
      <c r="A20" s="397"/>
      <c r="B20" s="55"/>
      <c r="C20" s="54"/>
    </row>
    <row r="21" spans="1:3" ht="15.5" x14ac:dyDescent="0.25">
      <c r="A21" s="395" t="s">
        <v>97</v>
      </c>
      <c r="B21" s="405" t="s">
        <v>88</v>
      </c>
      <c r="C21" s="51" t="s">
        <v>291</v>
      </c>
    </row>
    <row r="22" spans="1:3" ht="31.5" thickBot="1" x14ac:dyDescent="0.3">
      <c r="A22" s="397"/>
      <c r="B22" s="401"/>
      <c r="C22" s="54" t="s">
        <v>292</v>
      </c>
    </row>
    <row r="23" spans="1:3" ht="15.5" x14ac:dyDescent="0.25">
      <c r="A23" s="395" t="s">
        <v>89</v>
      </c>
      <c r="B23" s="402"/>
      <c r="C23" s="51" t="s">
        <v>90</v>
      </c>
    </row>
    <row r="24" spans="1:3" ht="31.5" thickBot="1" x14ac:dyDescent="0.3">
      <c r="A24" s="397"/>
      <c r="B24" s="404"/>
      <c r="C24" s="54" t="s">
        <v>91</v>
      </c>
    </row>
    <row r="25" spans="1:3" ht="15.5" x14ac:dyDescent="0.25">
      <c r="A25" s="395" t="s">
        <v>92</v>
      </c>
      <c r="B25" s="402"/>
      <c r="C25" s="51" t="s">
        <v>93</v>
      </c>
    </row>
    <row r="26" spans="1:3" ht="15.5" x14ac:dyDescent="0.25">
      <c r="A26" s="396"/>
      <c r="B26" s="403"/>
      <c r="C26" s="51" t="s">
        <v>94</v>
      </c>
    </row>
    <row r="27" spans="1:3" ht="16" thickBot="1" x14ac:dyDescent="0.3">
      <c r="A27" s="397"/>
      <c r="B27" s="404"/>
      <c r="C27" s="54" t="s">
        <v>95</v>
      </c>
    </row>
    <row r="28" spans="1:3" ht="15.5" x14ac:dyDescent="0.35">
      <c r="A28" s="57"/>
    </row>
  </sheetData>
  <mergeCells count="9">
    <mergeCell ref="A15:A20"/>
    <mergeCell ref="A11:A12"/>
    <mergeCell ref="C11:C12"/>
    <mergeCell ref="A25:A27"/>
    <mergeCell ref="B25:B27"/>
    <mergeCell ref="A21:A22"/>
    <mergeCell ref="B21:B22"/>
    <mergeCell ref="A23:A24"/>
    <mergeCell ref="B23:B24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6"/>
  <sheetViews>
    <sheetView workbookViewId="0">
      <selection activeCell="B11" sqref="B11"/>
    </sheetView>
  </sheetViews>
  <sheetFormatPr defaultRowHeight="13" x14ac:dyDescent="0.3"/>
  <cols>
    <col min="1" max="1" width="9.1796875" style="66"/>
    <col min="2" max="2" width="42.1796875" bestFit="1" customWidth="1"/>
    <col min="3" max="3" width="10.26953125" bestFit="1" customWidth="1"/>
    <col min="4" max="4" width="57" bestFit="1" customWidth="1"/>
  </cols>
  <sheetData>
    <row r="1" spans="1:8" ht="26" x14ac:dyDescent="0.6">
      <c r="A1" s="91" t="s">
        <v>225</v>
      </c>
      <c r="B1" s="92"/>
      <c r="C1" s="92"/>
      <c r="D1" s="92"/>
      <c r="E1" s="291"/>
      <c r="F1" s="291"/>
      <c r="G1" s="291"/>
      <c r="H1" s="291"/>
    </row>
    <row r="2" spans="1:8" ht="12.5" x14ac:dyDescent="0.25">
      <c r="A2" s="63" t="s">
        <v>153</v>
      </c>
      <c r="C2" s="62"/>
    </row>
    <row r="4" spans="1:8" x14ac:dyDescent="0.3">
      <c r="A4" s="67" t="s">
        <v>148</v>
      </c>
      <c r="C4" s="3"/>
    </row>
    <row r="5" spans="1:8" x14ac:dyDescent="0.3">
      <c r="A5" s="65">
        <v>1</v>
      </c>
      <c r="B5" s="60" t="s">
        <v>176</v>
      </c>
      <c r="C5" s="93">
        <v>200</v>
      </c>
    </row>
    <row r="6" spans="1:8" x14ac:dyDescent="0.3">
      <c r="A6" s="65">
        <v>2</v>
      </c>
      <c r="B6" s="60" t="s">
        <v>177</v>
      </c>
      <c r="C6" s="94">
        <v>0.5</v>
      </c>
    </row>
    <row r="7" spans="1:8" x14ac:dyDescent="0.3">
      <c r="A7" s="65">
        <v>3</v>
      </c>
      <c r="B7" s="60" t="s">
        <v>178</v>
      </c>
      <c r="C7" s="93">
        <v>3</v>
      </c>
      <c r="D7" s="78" t="s">
        <v>275</v>
      </c>
    </row>
    <row r="8" spans="1:8" ht="13.5" thickBot="1" x14ac:dyDescent="0.35">
      <c r="A8" s="65"/>
      <c r="B8" s="96" t="s">
        <v>144</v>
      </c>
      <c r="C8" s="68">
        <f>C5*C6*C7</f>
        <v>300</v>
      </c>
      <c r="D8" s="63" t="s">
        <v>170</v>
      </c>
    </row>
    <row r="9" spans="1:8" x14ac:dyDescent="0.3">
      <c r="A9" s="65"/>
      <c r="B9" s="1"/>
      <c r="C9" s="3"/>
    </row>
    <row r="10" spans="1:8" x14ac:dyDescent="0.3">
      <c r="A10" s="65">
        <v>4</v>
      </c>
      <c r="B10" s="60" t="s">
        <v>139</v>
      </c>
      <c r="C10" s="95">
        <v>5</v>
      </c>
    </row>
    <row r="11" spans="1:8" x14ac:dyDescent="0.3">
      <c r="A11" s="65"/>
      <c r="B11" s="97" t="s">
        <v>135</v>
      </c>
      <c r="C11" s="3"/>
    </row>
    <row r="12" spans="1:8" x14ac:dyDescent="0.3">
      <c r="A12" s="65"/>
      <c r="B12" s="97" t="s">
        <v>136</v>
      </c>
      <c r="C12" s="3"/>
    </row>
    <row r="13" spans="1:8" x14ac:dyDescent="0.3">
      <c r="A13" s="65"/>
      <c r="B13" s="97" t="s">
        <v>137</v>
      </c>
      <c r="C13" s="3"/>
    </row>
    <row r="14" spans="1:8" ht="13.5" thickBot="1" x14ac:dyDescent="0.35">
      <c r="A14" s="65"/>
      <c r="B14" s="97" t="s">
        <v>138</v>
      </c>
      <c r="C14" s="3"/>
    </row>
    <row r="15" spans="1:8" ht="13.5" thickBot="1" x14ac:dyDescent="0.35">
      <c r="A15" s="65"/>
      <c r="B15" s="96" t="s">
        <v>145</v>
      </c>
      <c r="C15" s="69">
        <f>C8*C10</f>
        <v>1500</v>
      </c>
      <c r="D15" s="63" t="s">
        <v>171</v>
      </c>
    </row>
    <row r="16" spans="1:8" x14ac:dyDescent="0.3">
      <c r="A16" s="65"/>
      <c r="B16" s="96"/>
      <c r="C16" s="287"/>
      <c r="D16" s="289" t="s">
        <v>276</v>
      </c>
    </row>
    <row r="17" spans="1:4" x14ac:dyDescent="0.3">
      <c r="A17" s="65"/>
      <c r="B17" s="1"/>
      <c r="C17" s="3"/>
    </row>
    <row r="18" spans="1:4" x14ac:dyDescent="0.3">
      <c r="A18" s="65">
        <v>5</v>
      </c>
      <c r="B18" s="60" t="s">
        <v>140</v>
      </c>
      <c r="C18" s="93">
        <v>10</v>
      </c>
    </row>
    <row r="19" spans="1:4" x14ac:dyDescent="0.3">
      <c r="A19" s="65">
        <v>6</v>
      </c>
      <c r="B19" s="60" t="s">
        <v>147</v>
      </c>
      <c r="C19" s="93">
        <v>12</v>
      </c>
    </row>
    <row r="20" spans="1:4" ht="13.5" thickBot="1" x14ac:dyDescent="0.35">
      <c r="A20" s="65"/>
      <c r="B20" s="96" t="s">
        <v>146</v>
      </c>
      <c r="C20" s="70">
        <f>C18*C19*2</f>
        <v>240</v>
      </c>
      <c r="D20" s="63" t="s">
        <v>172</v>
      </c>
    </row>
    <row r="21" spans="1:4" x14ac:dyDescent="0.3">
      <c r="A21" s="65"/>
      <c r="B21" s="96"/>
      <c r="C21" s="287"/>
      <c r="D21" s="289" t="s">
        <v>277</v>
      </c>
    </row>
    <row r="22" spans="1:4" x14ac:dyDescent="0.3">
      <c r="A22" s="65"/>
      <c r="B22" s="1"/>
      <c r="C22" s="3"/>
    </row>
    <row r="23" spans="1:4" x14ac:dyDescent="0.3">
      <c r="A23" s="65">
        <v>7</v>
      </c>
      <c r="B23" s="60" t="s">
        <v>141</v>
      </c>
      <c r="C23" s="93">
        <v>20</v>
      </c>
    </row>
    <row r="24" spans="1:4" x14ac:dyDescent="0.3">
      <c r="A24" s="65"/>
      <c r="B24" s="64" t="s">
        <v>169</v>
      </c>
      <c r="C24" s="286">
        <f>C23/5</f>
        <v>4</v>
      </c>
      <c r="D24" s="289" t="s">
        <v>278</v>
      </c>
    </row>
    <row r="25" spans="1:4" x14ac:dyDescent="0.3">
      <c r="A25" s="65">
        <v>8</v>
      </c>
      <c r="B25" s="60" t="s">
        <v>142</v>
      </c>
      <c r="C25" s="93">
        <v>1.5</v>
      </c>
      <c r="D25" s="290" t="s">
        <v>279</v>
      </c>
    </row>
    <row r="26" spans="1:4" ht="13.5" thickBot="1" x14ac:dyDescent="0.35">
      <c r="A26" s="65"/>
      <c r="B26" s="98" t="s">
        <v>149</v>
      </c>
      <c r="C26" s="70">
        <f>(9.8*C25*C24)+((0.0765+0.0725)*(9.8*C25*C24))</f>
        <v>67.561199999999999</v>
      </c>
      <c r="D26" s="63" t="s">
        <v>173</v>
      </c>
    </row>
    <row r="27" spans="1:4" x14ac:dyDescent="0.3">
      <c r="A27" s="65"/>
      <c r="B27" s="98"/>
      <c r="C27" s="287"/>
      <c r="D27" s="63"/>
    </row>
    <row r="28" spans="1:4" x14ac:dyDescent="0.3">
      <c r="A28" s="65"/>
      <c r="B28" s="1"/>
      <c r="C28" s="3"/>
    </row>
    <row r="29" spans="1:4" x14ac:dyDescent="0.3">
      <c r="A29" s="65">
        <v>9</v>
      </c>
      <c r="B29" s="60" t="s">
        <v>143</v>
      </c>
      <c r="C29" s="93">
        <f>0.1*400</f>
        <v>40</v>
      </c>
    </row>
    <row r="30" spans="1:4" x14ac:dyDescent="0.3">
      <c r="A30" s="65">
        <v>10</v>
      </c>
      <c r="B30" s="60" t="s">
        <v>150</v>
      </c>
      <c r="C30" s="93"/>
    </row>
    <row r="31" spans="1:4" ht="13.5" thickBot="1" x14ac:dyDescent="0.35">
      <c r="A31" s="65"/>
      <c r="B31" s="96" t="s">
        <v>151</v>
      </c>
      <c r="C31" s="71">
        <f>C29+C30</f>
        <v>40</v>
      </c>
      <c r="D31" s="63" t="s">
        <v>174</v>
      </c>
    </row>
    <row r="32" spans="1:4" x14ac:dyDescent="0.3">
      <c r="A32" s="65"/>
      <c r="B32" s="96"/>
      <c r="C32" s="288"/>
      <c r="D32" s="289" t="s">
        <v>280</v>
      </c>
    </row>
    <row r="33" spans="1:4" ht="13.5" thickBot="1" x14ac:dyDescent="0.35">
      <c r="A33" s="65"/>
      <c r="B33" s="1"/>
      <c r="C33" s="3"/>
    </row>
    <row r="34" spans="1:4" ht="13.5" thickBot="1" x14ac:dyDescent="0.35">
      <c r="A34" s="65"/>
      <c r="B34" s="96" t="s">
        <v>152</v>
      </c>
      <c r="C34" s="69">
        <f>C15+C20+C26+C31</f>
        <v>1847.5612000000001</v>
      </c>
      <c r="D34" s="63" t="s">
        <v>175</v>
      </c>
    </row>
    <row r="35" spans="1:4" x14ac:dyDescent="0.3">
      <c r="A35" s="65"/>
      <c r="B35" s="1"/>
      <c r="C35" s="3"/>
    </row>
    <row r="36" spans="1:4" x14ac:dyDescent="0.3">
      <c r="C36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zoomScale="85" zoomScaleNormal="85" workbookViewId="0">
      <selection sqref="A1:E12"/>
    </sheetView>
  </sheetViews>
  <sheetFormatPr defaultColWidth="9.1796875" defaultRowHeight="15.5" x14ac:dyDescent="0.35"/>
  <cols>
    <col min="1" max="1" width="38.26953125" style="110" customWidth="1"/>
    <col min="2" max="3" width="15.54296875" style="110" customWidth="1"/>
    <col min="4" max="4" width="46.1796875" style="110" customWidth="1"/>
    <col min="5" max="5" width="36.26953125" style="110" customWidth="1"/>
    <col min="6" max="16384" width="9.1796875" style="110"/>
  </cols>
  <sheetData>
    <row r="1" spans="1:10" s="271" customFormat="1" ht="46.5" customHeight="1" x14ac:dyDescent="0.35">
      <c r="A1" s="104" t="s">
        <v>192</v>
      </c>
      <c r="B1" s="277" t="s">
        <v>285</v>
      </c>
      <c r="C1" s="277" t="s">
        <v>286</v>
      </c>
      <c r="D1" s="105" t="s">
        <v>182</v>
      </c>
      <c r="E1" s="105" t="s">
        <v>183</v>
      </c>
      <c r="F1" s="270"/>
      <c r="G1" s="270"/>
      <c r="H1" s="270"/>
      <c r="I1" s="270"/>
      <c r="J1" s="270"/>
    </row>
    <row r="2" spans="1:10" s="274" customFormat="1" ht="30.75" customHeight="1" x14ac:dyDescent="0.25">
      <c r="A2" s="106" t="s">
        <v>156</v>
      </c>
      <c r="B2" s="99">
        <v>4</v>
      </c>
      <c r="C2" s="99">
        <v>3</v>
      </c>
      <c r="D2" s="107" t="s">
        <v>179</v>
      </c>
      <c r="E2" s="107"/>
      <c r="F2" s="272"/>
      <c r="G2" s="272"/>
      <c r="H2" s="272"/>
      <c r="I2" s="273"/>
      <c r="J2" s="273"/>
    </row>
    <row r="3" spans="1:10" s="274" customFormat="1" ht="30.75" customHeight="1" x14ac:dyDescent="0.25">
      <c r="A3" s="106" t="s">
        <v>163</v>
      </c>
      <c r="B3" s="100">
        <v>220</v>
      </c>
      <c r="C3" s="100">
        <v>0</v>
      </c>
      <c r="D3" s="107" t="s">
        <v>180</v>
      </c>
      <c r="E3" s="107"/>
      <c r="F3" s="275"/>
      <c r="G3" s="275"/>
      <c r="H3" s="275"/>
      <c r="I3" s="273"/>
      <c r="J3" s="273"/>
    </row>
    <row r="4" spans="1:10" s="274" customFormat="1" ht="30.75" customHeight="1" x14ac:dyDescent="0.25">
      <c r="A4" s="106" t="s">
        <v>155</v>
      </c>
      <c r="B4" s="100">
        <v>400</v>
      </c>
      <c r="C4" s="100">
        <v>400</v>
      </c>
      <c r="D4" s="107" t="s">
        <v>181</v>
      </c>
      <c r="E4" s="108" t="s">
        <v>184</v>
      </c>
      <c r="F4" s="272"/>
      <c r="G4" s="272"/>
      <c r="H4" s="272"/>
      <c r="I4" s="273"/>
      <c r="J4" s="273"/>
    </row>
    <row r="5" spans="1:10" s="274" customFormat="1" ht="30.75" customHeight="1" x14ac:dyDescent="0.25">
      <c r="A5" s="106" t="s">
        <v>154</v>
      </c>
      <c r="B5" s="99">
        <v>4</v>
      </c>
      <c r="C5" s="99">
        <v>2</v>
      </c>
      <c r="D5" s="107" t="s">
        <v>185</v>
      </c>
      <c r="E5" s="107"/>
      <c r="F5" s="272"/>
      <c r="G5" s="272"/>
      <c r="H5" s="272"/>
      <c r="I5" s="273"/>
      <c r="J5" s="273"/>
    </row>
    <row r="6" spans="1:10" s="274" customFormat="1" ht="30.75" customHeight="1" x14ac:dyDescent="0.25">
      <c r="A6" s="106" t="s">
        <v>164</v>
      </c>
      <c r="B6" s="100">
        <v>189</v>
      </c>
      <c r="C6" s="100">
        <v>200</v>
      </c>
      <c r="D6" s="107" t="s">
        <v>190</v>
      </c>
      <c r="E6" s="102" t="s">
        <v>162</v>
      </c>
      <c r="F6" s="272"/>
      <c r="G6" s="272"/>
      <c r="H6" s="272"/>
      <c r="I6" s="273"/>
      <c r="J6" s="273"/>
    </row>
    <row r="7" spans="1:10" s="274" customFormat="1" ht="30.75" customHeight="1" x14ac:dyDescent="0.25">
      <c r="A7" s="106" t="s">
        <v>282</v>
      </c>
      <c r="B7" s="100">
        <f>B6*0.1625</f>
        <v>30.712500000000002</v>
      </c>
      <c r="C7" s="293">
        <f>C6*0.25</f>
        <v>50</v>
      </c>
      <c r="D7" s="294" t="s">
        <v>283</v>
      </c>
      <c r="E7" s="295"/>
      <c r="F7" s="272"/>
      <c r="G7" s="272"/>
      <c r="H7" s="272"/>
      <c r="I7" s="273"/>
      <c r="J7" s="273"/>
    </row>
    <row r="8" spans="1:10" s="274" customFormat="1" ht="30.75" customHeight="1" x14ac:dyDescent="0.25">
      <c r="A8" s="106" t="s">
        <v>165</v>
      </c>
      <c r="B8" s="100">
        <v>17</v>
      </c>
      <c r="C8" s="100">
        <v>17</v>
      </c>
      <c r="D8" s="107" t="s">
        <v>186</v>
      </c>
      <c r="E8" s="107"/>
      <c r="F8" s="272"/>
      <c r="G8" s="272"/>
      <c r="H8" s="272"/>
      <c r="I8" s="273"/>
      <c r="J8" s="273"/>
    </row>
    <row r="9" spans="1:10" s="274" customFormat="1" ht="30.75" customHeight="1" x14ac:dyDescent="0.25">
      <c r="A9" s="106" t="s">
        <v>166</v>
      </c>
      <c r="B9" s="99">
        <v>3</v>
      </c>
      <c r="C9" s="99">
        <v>2</v>
      </c>
      <c r="D9" s="107" t="s">
        <v>187</v>
      </c>
      <c r="E9" s="107"/>
      <c r="F9" s="272"/>
      <c r="G9" s="272"/>
      <c r="H9" s="272"/>
      <c r="I9" s="273"/>
      <c r="J9" s="273"/>
    </row>
    <row r="10" spans="1:10" s="274" customFormat="1" ht="30.75" customHeight="1" x14ac:dyDescent="0.25">
      <c r="A10" s="106" t="s">
        <v>167</v>
      </c>
      <c r="B10" s="100">
        <v>8</v>
      </c>
      <c r="C10" s="100">
        <v>8</v>
      </c>
      <c r="D10" s="107" t="s">
        <v>188</v>
      </c>
      <c r="E10" s="109"/>
      <c r="I10" s="272"/>
      <c r="J10" s="272"/>
    </row>
    <row r="11" spans="1:10" s="274" customFormat="1" ht="30.75" customHeight="1" x14ac:dyDescent="0.25">
      <c r="A11" s="106" t="s">
        <v>168</v>
      </c>
      <c r="B11" s="101">
        <f>B3+B4+(B5*(B6+B7))+B8+(B9*35)+B10</f>
        <v>1628.85</v>
      </c>
      <c r="C11" s="101">
        <f>C3+C4+(C5*(C6+C7))+C8+(C9*35)+C10</f>
        <v>995</v>
      </c>
      <c r="D11" s="109"/>
      <c r="E11" s="109"/>
      <c r="I11" s="272"/>
      <c r="J11" s="272"/>
    </row>
    <row r="12" spans="1:10" s="274" customFormat="1" ht="30.75" customHeight="1" x14ac:dyDescent="0.25">
      <c r="A12" s="106" t="s">
        <v>189</v>
      </c>
      <c r="B12" s="103">
        <f>B11*B2</f>
        <v>6515.4</v>
      </c>
      <c r="C12" s="103">
        <f>C11*C2</f>
        <v>2985</v>
      </c>
      <c r="D12" s="292" t="s">
        <v>281</v>
      </c>
      <c r="E12" s="109"/>
      <c r="I12" s="272"/>
      <c r="J12" s="272"/>
    </row>
    <row r="13" spans="1:10" x14ac:dyDescent="0.35">
      <c r="I13" s="276"/>
      <c r="J13" s="276"/>
    </row>
    <row r="15" spans="1:10" x14ac:dyDescent="0.35">
      <c r="A15" s="110" t="s">
        <v>191</v>
      </c>
      <c r="D15" s="110" t="s">
        <v>193</v>
      </c>
    </row>
    <row r="16" spans="1:10" ht="30" customHeight="1" x14ac:dyDescent="0.35">
      <c r="A16" s="406" t="s">
        <v>157</v>
      </c>
      <c r="B16" s="406"/>
      <c r="C16" s="111"/>
      <c r="D16" s="406" t="s">
        <v>159</v>
      </c>
      <c r="E16" s="406"/>
    </row>
    <row r="17" spans="1:5" ht="30" customHeight="1" x14ac:dyDescent="0.35">
      <c r="A17" s="406" t="s">
        <v>158</v>
      </c>
      <c r="B17" s="406"/>
      <c r="C17" s="111"/>
      <c r="D17" s="406" t="s">
        <v>160</v>
      </c>
      <c r="E17" s="406"/>
    </row>
    <row r="18" spans="1:5" ht="30.75" customHeight="1" x14ac:dyDescent="0.35">
      <c r="A18" s="111"/>
      <c r="B18" s="111"/>
      <c r="C18" s="111"/>
      <c r="D18" s="406" t="s">
        <v>161</v>
      </c>
      <c r="E18" s="406"/>
    </row>
  </sheetData>
  <mergeCells count="5">
    <mergeCell ref="A16:B16"/>
    <mergeCell ref="A17:B17"/>
    <mergeCell ref="D16:E16"/>
    <mergeCell ref="D17:E17"/>
    <mergeCell ref="D18:E18"/>
  </mergeCells>
  <hyperlinks>
    <hyperlink ref="E6" r:id="rId1" display="Link to look up Per Diem Rates" xr:uid="{00000000-0004-0000-08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Year 1</vt:lpstr>
      <vt:lpstr>Year 2</vt:lpstr>
      <vt:lpstr>Year 3</vt:lpstr>
      <vt:lpstr>Year 4</vt:lpstr>
      <vt:lpstr>Year 5</vt:lpstr>
      <vt:lpstr>Summary</vt:lpstr>
      <vt:lpstr>Supplemental Pay Rates</vt:lpstr>
      <vt:lpstr>Event Planner</vt:lpstr>
      <vt:lpstr>Travel Planning Worksheet</vt:lpstr>
      <vt:lpstr>Food Worksheet</vt:lpstr>
      <vt:lpstr>MN Common Budget Form</vt:lpstr>
      <vt:lpstr>Federal 524</vt:lpstr>
      <vt:lpstr>PS Budget Entry</vt:lpstr>
      <vt:lpstr>Average Salaries</vt:lpstr>
      <vt:lpstr>'Federal 524'!Print_Area</vt:lpstr>
      <vt:lpstr>'MN Common Budget Form'!Print_Area</vt:lpstr>
      <vt:lpstr>'Year 1'!Print_Area</vt:lpstr>
      <vt:lpstr>'Year 2'!Print_Area</vt:lpstr>
      <vt:lpstr>'Year 3'!Print_Area</vt:lpstr>
      <vt:lpstr>'PS Budget Entry'!SEARCH_RESULTLAST</vt:lpstr>
    </vt:vector>
  </TitlesOfParts>
  <Company>Saint Paul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Grants Management Coordinator</dc:title>
  <dc:creator>Rebekah Doyle</dc:creator>
  <cp:lastModifiedBy>Rebekah Doyle Bute</cp:lastModifiedBy>
  <cp:lastPrinted>2016-06-16T16:12:29Z</cp:lastPrinted>
  <dcterms:created xsi:type="dcterms:W3CDTF">2003-10-22T21:10:46Z</dcterms:created>
  <dcterms:modified xsi:type="dcterms:W3CDTF">2022-05-02T20:27:36Z</dcterms:modified>
</cp:coreProperties>
</file>